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lkstickstoff\Kinetik\"/>
    </mc:Choice>
  </mc:AlternateContent>
  <bookViews>
    <workbookView xWindow="0" yWindow="0" windowWidth="28800" windowHeight="13680" activeTab="2"/>
  </bookViews>
  <sheets>
    <sheet name="HE18-10 10%Feuchte" sheetId="1" r:id="rId1"/>
    <sheet name="HE18-13 5%Feuchte" sheetId="2" r:id="rId2"/>
    <sheet name="Modellierung 2stufige Kinet" sheetId="5" r:id="rId3"/>
    <sheet name="# Kinetik Cy-Abbau" sheetId="3" r:id="rId4"/>
    <sheet name="# Backup Kinetik" sheetId="4" r:id="rId5"/>
  </sheets>
  <definedNames>
    <definedName name="_xlnm.Print_Area" localSheetId="0">'HE18-10 10%Feuchte'!$A$1:$N$47</definedName>
    <definedName name="_xlnm.Print_Area" localSheetId="1">'HE18-13 5%Feuchte'!$A$1:$N$47</definedName>
    <definedName name="solver_adj" localSheetId="4" hidden="1">'# Backup Kinetik'!$I$28:$I$29</definedName>
    <definedName name="solver_adj" localSheetId="2" hidden="1">'Modellierung 2stufige Kinet'!$I$28,'Modellierung 2stufige Kinet'!$I$29,'Modellierung 2stufige Kinet'!$B$28,'Modellierung 2stufige Kinet'!$B$29</definedName>
    <definedName name="solver_cvg" localSheetId="4" hidden="1">0.0001</definedName>
    <definedName name="solver_cvg" localSheetId="2" hidden="1">0.0001</definedName>
    <definedName name="solver_drv" localSheetId="4" hidden="1">1</definedName>
    <definedName name="solver_drv" localSheetId="2" hidden="1">1</definedName>
    <definedName name="solver_eng" localSheetId="4" hidden="1">1</definedName>
    <definedName name="solver_eng" localSheetId="2" hidden="1">1</definedName>
    <definedName name="solver_est" localSheetId="4" hidden="1">1</definedName>
    <definedName name="solver_est" localSheetId="2" hidden="1">1</definedName>
    <definedName name="solver_itr" localSheetId="4" hidden="1">2147483647</definedName>
    <definedName name="solver_itr" localSheetId="2" hidden="1">2147483647</definedName>
    <definedName name="solver_lhs1" localSheetId="2" hidden="1">'Modellierung 2stufige Kinet'!$B$28</definedName>
    <definedName name="solver_lhs2" localSheetId="2" hidden="1">'Modellierung 2stufige Kinet'!$B$29</definedName>
    <definedName name="solver_mip" localSheetId="4" hidden="1">2147483647</definedName>
    <definedName name="solver_mip" localSheetId="2" hidden="1">2147483647</definedName>
    <definedName name="solver_mni" localSheetId="4" hidden="1">30</definedName>
    <definedName name="solver_mni" localSheetId="2" hidden="1">30</definedName>
    <definedName name="solver_mrt" localSheetId="4" hidden="1">0.075</definedName>
    <definedName name="solver_mrt" localSheetId="2" hidden="1">0.075</definedName>
    <definedName name="solver_msl" localSheetId="4" hidden="1">2</definedName>
    <definedName name="solver_msl" localSheetId="2" hidden="1">2</definedName>
    <definedName name="solver_neg" localSheetId="4" hidden="1">1</definedName>
    <definedName name="solver_neg" localSheetId="2" hidden="1">1</definedName>
    <definedName name="solver_nod" localSheetId="4" hidden="1">2147483647</definedName>
    <definedName name="solver_nod" localSheetId="2" hidden="1">2147483647</definedName>
    <definedName name="solver_num" localSheetId="4" hidden="1">0</definedName>
    <definedName name="solver_num" localSheetId="2" hidden="1">2</definedName>
    <definedName name="solver_nwt" localSheetId="4" hidden="1">1</definedName>
    <definedName name="solver_nwt" localSheetId="2" hidden="1">1</definedName>
    <definedName name="solver_opt" localSheetId="4" hidden="1">'# Backup Kinetik'!$K$28</definedName>
    <definedName name="solver_opt" localSheetId="2" hidden="1">'Modellierung 2stufige Kinet'!$P$28</definedName>
    <definedName name="solver_pre" localSheetId="4" hidden="1">0.000001</definedName>
    <definedName name="solver_pre" localSheetId="2" hidden="1">0.000001</definedName>
    <definedName name="solver_rbv" localSheetId="4" hidden="1">1</definedName>
    <definedName name="solver_rbv" localSheetId="2" hidden="1">1</definedName>
    <definedName name="solver_rel1" localSheetId="2" hidden="1">3</definedName>
    <definedName name="solver_rel2" localSheetId="2" hidden="1">3</definedName>
    <definedName name="solver_rhs1" localSheetId="2" hidden="1">'Modellierung 2stufige Kinet'!$I$28</definedName>
    <definedName name="solver_rhs2" localSheetId="2" hidden="1">'Modellierung 2stufige Kinet'!$I$29</definedName>
    <definedName name="solver_rlx" localSheetId="4" hidden="1">2</definedName>
    <definedName name="solver_rlx" localSheetId="2" hidden="1">2</definedName>
    <definedName name="solver_rsd" localSheetId="4" hidden="1">0</definedName>
    <definedName name="solver_rsd" localSheetId="2" hidden="1">0</definedName>
    <definedName name="solver_scl" localSheetId="4" hidden="1">1</definedName>
    <definedName name="solver_scl" localSheetId="2" hidden="1">1</definedName>
    <definedName name="solver_sho" localSheetId="4" hidden="1">2</definedName>
    <definedName name="solver_sho" localSheetId="2" hidden="1">2</definedName>
    <definedName name="solver_ssz" localSheetId="4" hidden="1">100</definedName>
    <definedName name="solver_ssz" localSheetId="2" hidden="1">100</definedName>
    <definedName name="solver_tim" localSheetId="4" hidden="1">2147483647</definedName>
    <definedName name="solver_tim" localSheetId="2" hidden="1">2147483647</definedName>
    <definedName name="solver_tol" localSheetId="4" hidden="1">0.01</definedName>
    <definedName name="solver_tol" localSheetId="2" hidden="1">0.01</definedName>
    <definedName name="solver_typ" localSheetId="4" hidden="1">2</definedName>
    <definedName name="solver_typ" localSheetId="2" hidden="1">2</definedName>
    <definedName name="solver_val" localSheetId="4" hidden="1">0</definedName>
    <definedName name="solver_val" localSheetId="2" hidden="1">0</definedName>
    <definedName name="solver_ver" localSheetId="4" hidden="1">3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5" l="1"/>
  <c r="M28" i="5"/>
  <c r="N28" i="5" l="1"/>
  <c r="N29" i="5"/>
  <c r="I57" i="5" l="1"/>
  <c r="I55" i="5"/>
  <c r="B55" i="5"/>
  <c r="J56" i="5"/>
  <c r="H56" i="5"/>
  <c r="H57" i="5" s="1"/>
  <c r="A56" i="5"/>
  <c r="C56" i="5" s="1"/>
  <c r="J55" i="5"/>
  <c r="C55" i="5"/>
  <c r="J29" i="5"/>
  <c r="C29" i="5"/>
  <c r="J28" i="5"/>
  <c r="C28" i="5"/>
  <c r="H25" i="5"/>
  <c r="J25" i="5" s="1"/>
  <c r="A25" i="5"/>
  <c r="C25" i="5" s="1"/>
  <c r="H24" i="5"/>
  <c r="J24" i="5" s="1"/>
  <c r="A24" i="5"/>
  <c r="C24" i="5" s="1"/>
  <c r="H23" i="5"/>
  <c r="J23" i="5" s="1"/>
  <c r="A23" i="5"/>
  <c r="C23" i="5" s="1"/>
  <c r="H22" i="5"/>
  <c r="J22" i="5" s="1"/>
  <c r="A22" i="5"/>
  <c r="C22" i="5" s="1"/>
  <c r="H21" i="5"/>
  <c r="J21" i="5" s="1"/>
  <c r="A21" i="5"/>
  <c r="C21" i="5" s="1"/>
  <c r="H20" i="5"/>
  <c r="J20" i="5" s="1"/>
  <c r="A20" i="5"/>
  <c r="C20" i="5" s="1"/>
  <c r="H19" i="5"/>
  <c r="J19" i="5" s="1"/>
  <c r="A19" i="5"/>
  <c r="C19" i="5" s="1"/>
  <c r="I56" i="5" l="1"/>
  <c r="K56" i="5" s="1"/>
  <c r="L56" i="5" s="1"/>
  <c r="B56" i="5"/>
  <c r="D56" i="5" s="1"/>
  <c r="E56" i="5" s="1"/>
  <c r="K55" i="5"/>
  <c r="L55" i="5" s="1"/>
  <c r="D55" i="5"/>
  <c r="E55" i="5" s="1"/>
  <c r="A57" i="5"/>
  <c r="B57" i="5" s="1"/>
  <c r="J57" i="5"/>
  <c r="K57" i="5" s="1"/>
  <c r="L57" i="5" s="1"/>
  <c r="H58" i="5"/>
  <c r="I58" i="5" s="1"/>
  <c r="J58" i="5" l="1"/>
  <c r="K58" i="5" s="1"/>
  <c r="L58" i="5" s="1"/>
  <c r="H59" i="5"/>
  <c r="I59" i="5" s="1"/>
  <c r="A58" i="5"/>
  <c r="B58" i="5" s="1"/>
  <c r="C57" i="5"/>
  <c r="D57" i="5" s="1"/>
  <c r="E57" i="5" s="1"/>
  <c r="H9" i="3"/>
  <c r="H8" i="3"/>
  <c r="AG55" i="4"/>
  <c r="AA56" i="4"/>
  <c r="AA55" i="4"/>
  <c r="U55" i="4"/>
  <c r="O55" i="4"/>
  <c r="AF56" i="4"/>
  <c r="AG56" i="4" s="1"/>
  <c r="Z56" i="4"/>
  <c r="T56" i="4"/>
  <c r="U56" i="4" s="1"/>
  <c r="N56" i="4"/>
  <c r="AH23" i="4"/>
  <c r="AH20" i="4"/>
  <c r="AF25" i="4"/>
  <c r="AH25" i="4" s="1"/>
  <c r="AF24" i="4"/>
  <c r="AH24" i="4" s="1"/>
  <c r="AF23" i="4"/>
  <c r="AF22" i="4"/>
  <c r="AH22" i="4" s="1"/>
  <c r="AF21" i="4"/>
  <c r="AH21" i="4" s="1"/>
  <c r="AF20" i="4"/>
  <c r="AF19" i="4"/>
  <c r="AH19" i="4" s="1"/>
  <c r="AB20" i="4"/>
  <c r="Z25" i="4"/>
  <c r="AB25" i="4" s="1"/>
  <c r="Z24" i="4"/>
  <c r="AB24" i="4" s="1"/>
  <c r="Z23" i="4"/>
  <c r="AB23" i="4" s="1"/>
  <c r="Z22" i="4"/>
  <c r="AB22" i="4" s="1"/>
  <c r="Z21" i="4"/>
  <c r="AB21" i="4" s="1"/>
  <c r="Z20" i="4"/>
  <c r="Z19" i="4"/>
  <c r="AB19" i="4" s="1"/>
  <c r="V25" i="4"/>
  <c r="V19" i="4"/>
  <c r="T25" i="4"/>
  <c r="T24" i="4"/>
  <c r="V24" i="4" s="1"/>
  <c r="T23" i="4"/>
  <c r="V23" i="4" s="1"/>
  <c r="T22" i="4"/>
  <c r="V22" i="4" s="1"/>
  <c r="T21" i="4"/>
  <c r="V21" i="4" s="1"/>
  <c r="T20" i="4"/>
  <c r="V20" i="4" s="1"/>
  <c r="T19" i="4"/>
  <c r="P23" i="4"/>
  <c r="N25" i="4"/>
  <c r="P25" i="4" s="1"/>
  <c r="N24" i="4"/>
  <c r="P24" i="4" s="1"/>
  <c r="N23" i="4"/>
  <c r="N22" i="4"/>
  <c r="P22" i="4" s="1"/>
  <c r="N21" i="4"/>
  <c r="P21" i="4" s="1"/>
  <c r="N20" i="4"/>
  <c r="P20" i="4" s="1"/>
  <c r="N19" i="4"/>
  <c r="P19" i="4" s="1"/>
  <c r="AH29" i="4"/>
  <c r="AH28" i="4"/>
  <c r="AB29" i="4"/>
  <c r="AB28" i="4"/>
  <c r="V29" i="4"/>
  <c r="V28" i="4"/>
  <c r="J29" i="4"/>
  <c r="J28" i="4"/>
  <c r="C29" i="4"/>
  <c r="C28" i="4"/>
  <c r="N57" i="4" l="1"/>
  <c r="O57" i="4" s="1"/>
  <c r="O56" i="4"/>
  <c r="AF57" i="4"/>
  <c r="C58" i="5"/>
  <c r="D58" i="5" s="1"/>
  <c r="E58" i="5" s="1"/>
  <c r="A59" i="5"/>
  <c r="B59" i="5" s="1"/>
  <c r="J59" i="5"/>
  <c r="K59" i="5" s="1"/>
  <c r="L59" i="5" s="1"/>
  <c r="H60" i="5"/>
  <c r="I60" i="5" s="1"/>
  <c r="Z57" i="4"/>
  <c r="AA57" i="4" s="1"/>
  <c r="T57" i="4"/>
  <c r="U57" i="4" s="1"/>
  <c r="N58" i="4"/>
  <c r="O58" i="4" s="1"/>
  <c r="I55" i="4"/>
  <c r="H56" i="4"/>
  <c r="H57" i="4" s="1"/>
  <c r="I57" i="4" s="1"/>
  <c r="H25" i="4"/>
  <c r="J25" i="4" s="1"/>
  <c r="H24" i="4"/>
  <c r="J24" i="4" s="1"/>
  <c r="H23" i="4"/>
  <c r="J23" i="4" s="1"/>
  <c r="H22" i="4"/>
  <c r="J22" i="4" s="1"/>
  <c r="H21" i="4"/>
  <c r="J21" i="4" s="1"/>
  <c r="H20" i="4"/>
  <c r="J20" i="4" s="1"/>
  <c r="H19" i="4"/>
  <c r="J19" i="4" s="1"/>
  <c r="B56" i="4"/>
  <c r="B55" i="4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57" i="4"/>
  <c r="B57" i="4" s="1"/>
  <c r="A56" i="4"/>
  <c r="A81" i="4" l="1"/>
  <c r="B80" i="4"/>
  <c r="B63" i="4"/>
  <c r="B71" i="4"/>
  <c r="B79" i="4"/>
  <c r="AF58" i="4"/>
  <c r="AG57" i="4"/>
  <c r="B64" i="4"/>
  <c r="B72" i="4"/>
  <c r="B61" i="4"/>
  <c r="B65" i="4"/>
  <c r="B69" i="4"/>
  <c r="B73" i="4"/>
  <c r="B77" i="4"/>
  <c r="B59" i="4"/>
  <c r="B67" i="4"/>
  <c r="B75" i="4"/>
  <c r="B60" i="4"/>
  <c r="B68" i="4"/>
  <c r="B76" i="4"/>
  <c r="B58" i="4"/>
  <c r="B62" i="4"/>
  <c r="B66" i="4"/>
  <c r="B70" i="4"/>
  <c r="B74" i="4"/>
  <c r="B78" i="4"/>
  <c r="J60" i="5"/>
  <c r="K60" i="5" s="1"/>
  <c r="L60" i="5" s="1"/>
  <c r="H61" i="5"/>
  <c r="I61" i="5" s="1"/>
  <c r="A60" i="5"/>
  <c r="B60" i="5" s="1"/>
  <c r="C59" i="5"/>
  <c r="D59" i="5" s="1"/>
  <c r="E59" i="5" s="1"/>
  <c r="Z58" i="4"/>
  <c r="AA58" i="4" s="1"/>
  <c r="T58" i="4"/>
  <c r="U58" i="4" s="1"/>
  <c r="N59" i="4"/>
  <c r="O59" i="4" s="1"/>
  <c r="I56" i="4"/>
  <c r="H58" i="4"/>
  <c r="I58" i="4" s="1"/>
  <c r="A25" i="4"/>
  <c r="C25" i="4" s="1"/>
  <c r="A24" i="4"/>
  <c r="C24" i="4" s="1"/>
  <c r="A23" i="4"/>
  <c r="C23" i="4" s="1"/>
  <c r="A22" i="4"/>
  <c r="C22" i="4" s="1"/>
  <c r="A21" i="4"/>
  <c r="C21" i="4" s="1"/>
  <c r="A20" i="4"/>
  <c r="C20" i="4" s="1"/>
  <c r="A19" i="4"/>
  <c r="C19" i="4" s="1"/>
  <c r="AG58" i="4" l="1"/>
  <c r="AF59" i="4"/>
  <c r="A82" i="4"/>
  <c r="B81" i="4"/>
  <c r="C60" i="5"/>
  <c r="D60" i="5" s="1"/>
  <c r="E60" i="5" s="1"/>
  <c r="A61" i="5"/>
  <c r="B61" i="5" s="1"/>
  <c r="J61" i="5"/>
  <c r="K61" i="5" s="1"/>
  <c r="L61" i="5" s="1"/>
  <c r="H62" i="5"/>
  <c r="I62" i="5" s="1"/>
  <c r="Z59" i="4"/>
  <c r="AA59" i="4" s="1"/>
  <c r="T59" i="4"/>
  <c r="U59" i="4" s="1"/>
  <c r="N60" i="4"/>
  <c r="O60" i="4" s="1"/>
  <c r="H59" i="4"/>
  <c r="I59" i="4" s="1"/>
  <c r="C8" i="3"/>
  <c r="C14" i="3"/>
  <c r="C13" i="3"/>
  <c r="C12" i="3"/>
  <c r="C11" i="3"/>
  <c r="C10" i="3"/>
  <c r="C9" i="3"/>
  <c r="A14" i="3"/>
  <c r="A13" i="3"/>
  <c r="A12" i="3"/>
  <c r="A11" i="3"/>
  <c r="A10" i="3"/>
  <c r="A9" i="3"/>
  <c r="A8" i="3"/>
  <c r="AG59" i="4" l="1"/>
  <c r="AF60" i="4"/>
  <c r="A83" i="4"/>
  <c r="B82" i="4"/>
  <c r="J62" i="5"/>
  <c r="K62" i="5" s="1"/>
  <c r="L62" i="5" s="1"/>
  <c r="H63" i="5"/>
  <c r="I63" i="5" s="1"/>
  <c r="A62" i="5"/>
  <c r="B62" i="5" s="1"/>
  <c r="C61" i="5"/>
  <c r="D61" i="5" s="1"/>
  <c r="E61" i="5" s="1"/>
  <c r="Z60" i="4"/>
  <c r="AA60" i="4" s="1"/>
  <c r="T60" i="4"/>
  <c r="U60" i="4" s="1"/>
  <c r="N61" i="4"/>
  <c r="O61" i="4" s="1"/>
  <c r="H60" i="4"/>
  <c r="I60" i="4" s="1"/>
  <c r="K21" i="2"/>
  <c r="K20" i="2"/>
  <c r="L20" i="2" s="1"/>
  <c r="M20" i="2" s="1"/>
  <c r="AG24" i="4" s="1"/>
  <c r="AI24" i="4" s="1"/>
  <c r="K19" i="2"/>
  <c r="L19" i="2" s="1"/>
  <c r="M19" i="2" s="1"/>
  <c r="K18" i="2"/>
  <c r="L18" i="2" s="1"/>
  <c r="M18" i="2" s="1"/>
  <c r="K17" i="2"/>
  <c r="L17" i="2" s="1"/>
  <c r="M17" i="2" s="1"/>
  <c r="K16" i="2"/>
  <c r="L16" i="2" s="1"/>
  <c r="M16" i="2" s="1"/>
  <c r="K15" i="2"/>
  <c r="K14" i="2"/>
  <c r="L14" i="2" s="1"/>
  <c r="M14" i="2" s="1"/>
  <c r="L21" i="2"/>
  <c r="M21" i="2" s="1"/>
  <c r="AG25" i="4" s="1"/>
  <c r="AI25" i="4" s="1"/>
  <c r="H21" i="2"/>
  <c r="I21" i="2" s="1"/>
  <c r="U25" i="4" s="1"/>
  <c r="W25" i="4" s="1"/>
  <c r="D21" i="2"/>
  <c r="E21" i="2" s="1"/>
  <c r="H20" i="2"/>
  <c r="I20" i="2" s="1"/>
  <c r="U24" i="4" s="1"/>
  <c r="W24" i="4" s="1"/>
  <c r="D20" i="2"/>
  <c r="E20" i="2" s="1"/>
  <c r="H19" i="2"/>
  <c r="I19" i="2" s="1"/>
  <c r="U23" i="4" s="1"/>
  <c r="W23" i="4" s="1"/>
  <c r="D19" i="2"/>
  <c r="E19" i="2" s="1"/>
  <c r="H18" i="2"/>
  <c r="I18" i="2" s="1"/>
  <c r="U22" i="4" s="1"/>
  <c r="W22" i="4" s="1"/>
  <c r="D18" i="2"/>
  <c r="E18" i="2" s="1"/>
  <c r="H17" i="2"/>
  <c r="I17" i="2" s="1"/>
  <c r="U21" i="4" s="1"/>
  <c r="W21" i="4" s="1"/>
  <c r="D17" i="2"/>
  <c r="E17" i="2" s="1"/>
  <c r="H16" i="2"/>
  <c r="I16" i="2" s="1"/>
  <c r="U20" i="4" s="1"/>
  <c r="W20" i="4" s="1"/>
  <c r="D16" i="2"/>
  <c r="E16" i="2" s="1"/>
  <c r="L15" i="2"/>
  <c r="M15" i="2" s="1"/>
  <c r="H15" i="2"/>
  <c r="I15" i="2" s="1"/>
  <c r="U19" i="4" s="1"/>
  <c r="W19" i="4" s="1"/>
  <c r="D15" i="2"/>
  <c r="E15" i="2" s="1"/>
  <c r="H14" i="2"/>
  <c r="I14" i="2" s="1"/>
  <c r="U18" i="4" s="1"/>
  <c r="D14" i="2"/>
  <c r="E14" i="2" s="1"/>
  <c r="A14" i="2"/>
  <c r="AG22" i="4" l="1"/>
  <c r="AI22" i="4" s="1"/>
  <c r="D11" i="3"/>
  <c r="AG20" i="4"/>
  <c r="AI20" i="4" s="1"/>
  <c r="D9" i="3"/>
  <c r="I19" i="5"/>
  <c r="K19" i="5" s="1"/>
  <c r="I19" i="4"/>
  <c r="K19" i="4" s="1"/>
  <c r="I22" i="5"/>
  <c r="K22" i="5" s="1"/>
  <c r="I22" i="4"/>
  <c r="K22" i="4" s="1"/>
  <c r="I24" i="5"/>
  <c r="K24" i="5" s="1"/>
  <c r="I24" i="4"/>
  <c r="K24" i="4" s="1"/>
  <c r="D12" i="3"/>
  <c r="AG23" i="4"/>
  <c r="AI23" i="4" s="1"/>
  <c r="H18" i="5"/>
  <c r="J18" i="5" s="1"/>
  <c r="AF18" i="4"/>
  <c r="AH18" i="4" s="1"/>
  <c r="T18" i="4"/>
  <c r="V18" i="4" s="1"/>
  <c r="W18" i="4" s="1"/>
  <c r="W28" i="4" s="1"/>
  <c r="H18" i="4"/>
  <c r="J18" i="4" s="1"/>
  <c r="K18" i="4" s="1"/>
  <c r="K28" i="4" s="1"/>
  <c r="C7" i="3"/>
  <c r="A84" i="4"/>
  <c r="B83" i="4"/>
  <c r="I18" i="5"/>
  <c r="I18" i="4"/>
  <c r="AG19" i="4"/>
  <c r="AI19" i="4" s="1"/>
  <c r="D8" i="3"/>
  <c r="I21" i="5"/>
  <c r="K21" i="5" s="1"/>
  <c r="I21" i="4"/>
  <c r="K21" i="4" s="1"/>
  <c r="I23" i="5"/>
  <c r="K23" i="5" s="1"/>
  <c r="I23" i="4"/>
  <c r="K23" i="4" s="1"/>
  <c r="AG18" i="4"/>
  <c r="D7" i="3"/>
  <c r="AG60" i="4"/>
  <c r="AF61" i="4"/>
  <c r="AG21" i="4"/>
  <c r="AI21" i="4" s="1"/>
  <c r="D10" i="3"/>
  <c r="I20" i="5"/>
  <c r="K20" i="5" s="1"/>
  <c r="I20" i="4"/>
  <c r="K20" i="4" s="1"/>
  <c r="I25" i="5"/>
  <c r="K25" i="5" s="1"/>
  <c r="I25" i="4"/>
  <c r="K25" i="4" s="1"/>
  <c r="J63" i="5"/>
  <c r="K63" i="5" s="1"/>
  <c r="L63" i="5" s="1"/>
  <c r="H64" i="5"/>
  <c r="I64" i="5" s="1"/>
  <c r="C62" i="5"/>
  <c r="D62" i="5" s="1"/>
  <c r="E62" i="5" s="1"/>
  <c r="A63" i="5"/>
  <c r="B63" i="5" s="1"/>
  <c r="Z61" i="4"/>
  <c r="AA61" i="4" s="1"/>
  <c r="T61" i="4"/>
  <c r="U61" i="4" s="1"/>
  <c r="N62" i="4"/>
  <c r="O62" i="4" s="1"/>
  <c r="H61" i="4"/>
  <c r="I61" i="4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H21" i="1"/>
  <c r="I21" i="1" s="1"/>
  <c r="O25" i="4" s="1"/>
  <c r="Q25" i="4" s="1"/>
  <c r="H20" i="1"/>
  <c r="I20" i="1" s="1"/>
  <c r="O24" i="4" s="1"/>
  <c r="Q24" i="4" s="1"/>
  <c r="H19" i="1"/>
  <c r="I19" i="1" s="1"/>
  <c r="O23" i="4" s="1"/>
  <c r="Q23" i="4" s="1"/>
  <c r="H18" i="1"/>
  <c r="I18" i="1" s="1"/>
  <c r="O22" i="4" s="1"/>
  <c r="Q22" i="4" s="1"/>
  <c r="H17" i="1"/>
  <c r="I17" i="1" s="1"/>
  <c r="O21" i="4" s="1"/>
  <c r="Q21" i="4" s="1"/>
  <c r="H16" i="1"/>
  <c r="I16" i="1" s="1"/>
  <c r="O20" i="4" s="1"/>
  <c r="Q20" i="4" s="1"/>
  <c r="H15" i="1"/>
  <c r="I15" i="1" s="1"/>
  <c r="O19" i="4" s="1"/>
  <c r="Q19" i="4" s="1"/>
  <c r="H14" i="1"/>
  <c r="I14" i="1" s="1"/>
  <c r="O18" i="4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A14" i="1"/>
  <c r="B23" i="5" l="1"/>
  <c r="D23" i="5" s="1"/>
  <c r="B23" i="4"/>
  <c r="D23" i="4" s="1"/>
  <c r="AA23" i="4"/>
  <c r="AC23" i="4" s="1"/>
  <c r="B12" i="3"/>
  <c r="B20" i="5"/>
  <c r="D20" i="5" s="1"/>
  <c r="B20" i="4"/>
  <c r="D20" i="4" s="1"/>
  <c r="AA24" i="4"/>
  <c r="AC24" i="4" s="1"/>
  <c r="B13" i="3"/>
  <c r="AA21" i="4"/>
  <c r="AC21" i="4" s="1"/>
  <c r="B10" i="3"/>
  <c r="AA25" i="4"/>
  <c r="AC25" i="4" s="1"/>
  <c r="B14" i="3"/>
  <c r="B19" i="5"/>
  <c r="D19" i="5" s="1"/>
  <c r="B19" i="4"/>
  <c r="D19" i="4" s="1"/>
  <c r="AA19" i="4"/>
  <c r="AC19" i="4" s="1"/>
  <c r="B8" i="3"/>
  <c r="B24" i="5"/>
  <c r="D24" i="5" s="1"/>
  <c r="B24" i="4"/>
  <c r="D24" i="4" s="1"/>
  <c r="AA20" i="4"/>
  <c r="AC20" i="4" s="1"/>
  <c r="B9" i="3"/>
  <c r="B21" i="5"/>
  <c r="D21" i="5" s="1"/>
  <c r="B21" i="4"/>
  <c r="D21" i="4" s="1"/>
  <c r="B25" i="5"/>
  <c r="D25" i="5" s="1"/>
  <c r="B25" i="4"/>
  <c r="D25" i="4" s="1"/>
  <c r="B18" i="5"/>
  <c r="B18" i="4"/>
  <c r="B22" i="5"/>
  <c r="D22" i="5" s="1"/>
  <c r="B22" i="4"/>
  <c r="D22" i="4" s="1"/>
  <c r="AA18" i="4"/>
  <c r="B7" i="3"/>
  <c r="AA22" i="4"/>
  <c r="AC22" i="4" s="1"/>
  <c r="B11" i="3"/>
  <c r="A18" i="5"/>
  <c r="C18" i="5" s="1"/>
  <c r="D18" i="5" s="1"/>
  <c r="N18" i="4"/>
  <c r="P18" i="4" s="1"/>
  <c r="Q18" i="4" s="1"/>
  <c r="Q28" i="4" s="1"/>
  <c r="Z18" i="4"/>
  <c r="AB18" i="4" s="1"/>
  <c r="AC18" i="4" s="1"/>
  <c r="AC28" i="4" s="1"/>
  <c r="A18" i="4"/>
  <c r="C18" i="4" s="1"/>
  <c r="D18" i="4" s="1"/>
  <c r="D28" i="4" s="1"/>
  <c r="A7" i="3"/>
  <c r="A85" i="4"/>
  <c r="B84" i="4"/>
  <c r="AI18" i="4"/>
  <c r="AI28" i="4" s="1"/>
  <c r="AG61" i="4"/>
  <c r="AF62" i="4"/>
  <c r="K18" i="5"/>
  <c r="K28" i="5" s="1"/>
  <c r="A64" i="5"/>
  <c r="B64" i="5" s="1"/>
  <c r="C63" i="5"/>
  <c r="D63" i="5" s="1"/>
  <c r="E63" i="5" s="1"/>
  <c r="J64" i="5"/>
  <c r="K64" i="5" s="1"/>
  <c r="L64" i="5" s="1"/>
  <c r="H65" i="5"/>
  <c r="I65" i="5" s="1"/>
  <c r="Z62" i="4"/>
  <c r="AA62" i="4" s="1"/>
  <c r="T62" i="4"/>
  <c r="U62" i="4" s="1"/>
  <c r="N63" i="4"/>
  <c r="O63" i="4" s="1"/>
  <c r="H62" i="4"/>
  <c r="I62" i="4" s="1"/>
  <c r="AG62" i="4" l="1"/>
  <c r="AF63" i="4"/>
  <c r="A86" i="4"/>
  <c r="B85" i="4"/>
  <c r="D28" i="5"/>
  <c r="P28" i="5" s="1"/>
  <c r="J65" i="5"/>
  <c r="K65" i="5" s="1"/>
  <c r="L65" i="5" s="1"/>
  <c r="H66" i="5"/>
  <c r="I66" i="5" s="1"/>
  <c r="C64" i="5"/>
  <c r="D64" i="5" s="1"/>
  <c r="E64" i="5" s="1"/>
  <c r="A65" i="5"/>
  <c r="B65" i="5" s="1"/>
  <c r="Z63" i="4"/>
  <c r="AA63" i="4" s="1"/>
  <c r="T63" i="4"/>
  <c r="U63" i="4" s="1"/>
  <c r="N64" i="4"/>
  <c r="O64" i="4" s="1"/>
  <c r="H63" i="4"/>
  <c r="I63" i="4" s="1"/>
  <c r="A87" i="4" l="1"/>
  <c r="B86" i="4"/>
  <c r="AG63" i="4"/>
  <c r="AF64" i="4"/>
  <c r="A66" i="5"/>
  <c r="B66" i="5" s="1"/>
  <c r="C65" i="5"/>
  <c r="D65" i="5" s="1"/>
  <c r="E65" i="5" s="1"/>
  <c r="J66" i="5"/>
  <c r="K66" i="5" s="1"/>
  <c r="L66" i="5" s="1"/>
  <c r="H67" i="5"/>
  <c r="I67" i="5" s="1"/>
  <c r="Z64" i="4"/>
  <c r="AA64" i="4" s="1"/>
  <c r="T64" i="4"/>
  <c r="U64" i="4" s="1"/>
  <c r="N65" i="4"/>
  <c r="O65" i="4" s="1"/>
  <c r="H64" i="4"/>
  <c r="I64" i="4" s="1"/>
  <c r="AG64" i="4" l="1"/>
  <c r="AF65" i="4"/>
  <c r="A88" i="4"/>
  <c r="B87" i="4"/>
  <c r="C66" i="5"/>
  <c r="D66" i="5" s="1"/>
  <c r="E66" i="5" s="1"/>
  <c r="A67" i="5"/>
  <c r="B67" i="5" s="1"/>
  <c r="J67" i="5"/>
  <c r="K67" i="5" s="1"/>
  <c r="L67" i="5" s="1"/>
  <c r="H68" i="5"/>
  <c r="I68" i="5" s="1"/>
  <c r="Z65" i="4"/>
  <c r="AA65" i="4" s="1"/>
  <c r="T65" i="4"/>
  <c r="U65" i="4" s="1"/>
  <c r="N66" i="4"/>
  <c r="O66" i="4" s="1"/>
  <c r="H65" i="4"/>
  <c r="I65" i="4" s="1"/>
  <c r="A89" i="4" l="1"/>
  <c r="B88" i="4"/>
  <c r="AG65" i="4"/>
  <c r="AF66" i="4"/>
  <c r="A68" i="5"/>
  <c r="B68" i="5" s="1"/>
  <c r="C67" i="5"/>
  <c r="D67" i="5" s="1"/>
  <c r="E67" i="5" s="1"/>
  <c r="J68" i="5"/>
  <c r="K68" i="5" s="1"/>
  <c r="L68" i="5" s="1"/>
  <c r="H69" i="5"/>
  <c r="I69" i="5" s="1"/>
  <c r="Z66" i="4"/>
  <c r="AA66" i="4" s="1"/>
  <c r="T66" i="4"/>
  <c r="U66" i="4" s="1"/>
  <c r="N67" i="4"/>
  <c r="O67" i="4" s="1"/>
  <c r="H66" i="4"/>
  <c r="I66" i="4" s="1"/>
  <c r="AG66" i="4" l="1"/>
  <c r="AF67" i="4"/>
  <c r="A90" i="4"/>
  <c r="B89" i="4"/>
  <c r="A69" i="5"/>
  <c r="B69" i="5" s="1"/>
  <c r="C68" i="5"/>
  <c r="D68" i="5" s="1"/>
  <c r="E68" i="5" s="1"/>
  <c r="J69" i="5"/>
  <c r="K69" i="5" s="1"/>
  <c r="L69" i="5" s="1"/>
  <c r="H70" i="5"/>
  <c r="I70" i="5" s="1"/>
  <c r="Z67" i="4"/>
  <c r="AA67" i="4" s="1"/>
  <c r="T67" i="4"/>
  <c r="U67" i="4" s="1"/>
  <c r="N68" i="4"/>
  <c r="O68" i="4" s="1"/>
  <c r="H67" i="4"/>
  <c r="I67" i="4" s="1"/>
  <c r="A91" i="4" l="1"/>
  <c r="B90" i="4"/>
  <c r="AG67" i="4"/>
  <c r="AF68" i="4"/>
  <c r="A70" i="5"/>
  <c r="B70" i="5" s="1"/>
  <c r="C69" i="5"/>
  <c r="D69" i="5" s="1"/>
  <c r="E69" i="5" s="1"/>
  <c r="J70" i="5"/>
  <c r="K70" i="5" s="1"/>
  <c r="L70" i="5" s="1"/>
  <c r="H71" i="5"/>
  <c r="I71" i="5" s="1"/>
  <c r="Z68" i="4"/>
  <c r="AA68" i="4" s="1"/>
  <c r="T68" i="4"/>
  <c r="U68" i="4" s="1"/>
  <c r="N69" i="4"/>
  <c r="O69" i="4" s="1"/>
  <c r="H68" i="4"/>
  <c r="I68" i="4" s="1"/>
  <c r="AG68" i="4" l="1"/>
  <c r="AF69" i="4"/>
  <c r="A92" i="4"/>
  <c r="B91" i="4"/>
  <c r="A71" i="5"/>
  <c r="B71" i="5" s="1"/>
  <c r="C70" i="5"/>
  <c r="D70" i="5" s="1"/>
  <c r="E70" i="5" s="1"/>
  <c r="J71" i="5"/>
  <c r="K71" i="5" s="1"/>
  <c r="L71" i="5" s="1"/>
  <c r="H72" i="5"/>
  <c r="I72" i="5" s="1"/>
  <c r="Z69" i="4"/>
  <c r="AA69" i="4" s="1"/>
  <c r="T69" i="4"/>
  <c r="U69" i="4" s="1"/>
  <c r="N70" i="4"/>
  <c r="O70" i="4" s="1"/>
  <c r="H69" i="4"/>
  <c r="I69" i="4" s="1"/>
  <c r="A93" i="4" l="1"/>
  <c r="B92" i="4"/>
  <c r="AG69" i="4"/>
  <c r="AF70" i="4"/>
  <c r="A72" i="5"/>
  <c r="B72" i="5" s="1"/>
  <c r="C71" i="5"/>
  <c r="D71" i="5" s="1"/>
  <c r="E71" i="5" s="1"/>
  <c r="J72" i="5"/>
  <c r="K72" i="5" s="1"/>
  <c r="L72" i="5" s="1"/>
  <c r="H73" i="5"/>
  <c r="I73" i="5" s="1"/>
  <c r="Z70" i="4"/>
  <c r="AA70" i="4" s="1"/>
  <c r="T70" i="4"/>
  <c r="U70" i="4" s="1"/>
  <c r="N71" i="4"/>
  <c r="O71" i="4" s="1"/>
  <c r="H70" i="4"/>
  <c r="I70" i="4" s="1"/>
  <c r="AG70" i="4" l="1"/>
  <c r="AF71" i="4"/>
  <c r="A94" i="4"/>
  <c r="B93" i="4"/>
  <c r="J73" i="5"/>
  <c r="K73" i="5" s="1"/>
  <c r="L73" i="5" s="1"/>
  <c r="H74" i="5"/>
  <c r="I74" i="5" s="1"/>
  <c r="A73" i="5"/>
  <c r="B73" i="5" s="1"/>
  <c r="C72" i="5"/>
  <c r="D72" i="5" s="1"/>
  <c r="E72" i="5" s="1"/>
  <c r="Z71" i="4"/>
  <c r="AA71" i="4" s="1"/>
  <c r="T71" i="4"/>
  <c r="U71" i="4" s="1"/>
  <c r="N72" i="4"/>
  <c r="O72" i="4" s="1"/>
  <c r="H71" i="4"/>
  <c r="I71" i="4" s="1"/>
  <c r="A95" i="4" l="1"/>
  <c r="B94" i="4"/>
  <c r="AG71" i="4"/>
  <c r="AF72" i="4"/>
  <c r="A74" i="5"/>
  <c r="B74" i="5" s="1"/>
  <c r="C73" i="5"/>
  <c r="D73" i="5" s="1"/>
  <c r="E73" i="5" s="1"/>
  <c r="J74" i="5"/>
  <c r="K74" i="5" s="1"/>
  <c r="L74" i="5" s="1"/>
  <c r="H75" i="5"/>
  <c r="I75" i="5" s="1"/>
  <c r="Z72" i="4"/>
  <c r="AA72" i="4" s="1"/>
  <c r="T72" i="4"/>
  <c r="U72" i="4" s="1"/>
  <c r="N73" i="4"/>
  <c r="O73" i="4" s="1"/>
  <c r="H72" i="4"/>
  <c r="I72" i="4" s="1"/>
  <c r="AG72" i="4" l="1"/>
  <c r="AF73" i="4"/>
  <c r="A96" i="4"/>
  <c r="B95" i="4"/>
  <c r="J75" i="5"/>
  <c r="K75" i="5" s="1"/>
  <c r="L75" i="5" s="1"/>
  <c r="H76" i="5"/>
  <c r="I76" i="5" s="1"/>
  <c r="A75" i="5"/>
  <c r="B75" i="5" s="1"/>
  <c r="C74" i="5"/>
  <c r="D74" i="5" s="1"/>
  <c r="E74" i="5" s="1"/>
  <c r="Z73" i="4"/>
  <c r="AA73" i="4" s="1"/>
  <c r="T73" i="4"/>
  <c r="U73" i="4" s="1"/>
  <c r="N74" i="4"/>
  <c r="O74" i="4" s="1"/>
  <c r="H73" i="4"/>
  <c r="I73" i="4" s="1"/>
  <c r="A97" i="4" l="1"/>
  <c r="B96" i="4"/>
  <c r="AG73" i="4"/>
  <c r="AF74" i="4"/>
  <c r="J76" i="5"/>
  <c r="K76" i="5" s="1"/>
  <c r="L76" i="5" s="1"/>
  <c r="H77" i="5"/>
  <c r="I77" i="5" s="1"/>
  <c r="A76" i="5"/>
  <c r="B76" i="5" s="1"/>
  <c r="C75" i="5"/>
  <c r="D75" i="5" s="1"/>
  <c r="E75" i="5" s="1"/>
  <c r="Z74" i="4"/>
  <c r="AA74" i="4" s="1"/>
  <c r="T74" i="4"/>
  <c r="U74" i="4" s="1"/>
  <c r="N75" i="4"/>
  <c r="O75" i="4" s="1"/>
  <c r="H74" i="4"/>
  <c r="I74" i="4" s="1"/>
  <c r="AG74" i="4" l="1"/>
  <c r="AF75" i="4"/>
  <c r="A98" i="4"/>
  <c r="B97" i="4"/>
  <c r="A77" i="5"/>
  <c r="B77" i="5" s="1"/>
  <c r="C76" i="5"/>
  <c r="D76" i="5" s="1"/>
  <c r="E76" i="5" s="1"/>
  <c r="H78" i="5"/>
  <c r="I78" i="5" s="1"/>
  <c r="J77" i="5"/>
  <c r="K77" i="5" s="1"/>
  <c r="L77" i="5" s="1"/>
  <c r="Z75" i="4"/>
  <c r="AA75" i="4" s="1"/>
  <c r="T75" i="4"/>
  <c r="U75" i="4" s="1"/>
  <c r="N76" i="4"/>
  <c r="O76" i="4" s="1"/>
  <c r="H75" i="4"/>
  <c r="I75" i="4" s="1"/>
  <c r="AG75" i="4" l="1"/>
  <c r="AF76" i="4"/>
  <c r="A99" i="4"/>
  <c r="B98" i="4"/>
  <c r="H79" i="5"/>
  <c r="I79" i="5" s="1"/>
  <c r="J78" i="5"/>
  <c r="K78" i="5" s="1"/>
  <c r="L78" i="5" s="1"/>
  <c r="A78" i="5"/>
  <c r="B78" i="5" s="1"/>
  <c r="C77" i="5"/>
  <c r="D77" i="5" s="1"/>
  <c r="E77" i="5" s="1"/>
  <c r="Z76" i="4"/>
  <c r="AA76" i="4" s="1"/>
  <c r="T76" i="4"/>
  <c r="U76" i="4" s="1"/>
  <c r="N77" i="4"/>
  <c r="O77" i="4" s="1"/>
  <c r="H76" i="4"/>
  <c r="I76" i="4" s="1"/>
  <c r="A100" i="4" l="1"/>
  <c r="B99" i="4"/>
  <c r="AG76" i="4"/>
  <c r="AF77" i="4"/>
  <c r="C78" i="5"/>
  <c r="D78" i="5" s="1"/>
  <c r="E78" i="5" s="1"/>
  <c r="A79" i="5"/>
  <c r="B79" i="5" s="1"/>
  <c r="J79" i="5"/>
  <c r="K79" i="5" s="1"/>
  <c r="L79" i="5" s="1"/>
  <c r="H80" i="5"/>
  <c r="I80" i="5" s="1"/>
  <c r="Z77" i="4"/>
  <c r="AA77" i="4" s="1"/>
  <c r="T77" i="4"/>
  <c r="U77" i="4" s="1"/>
  <c r="N78" i="4"/>
  <c r="O78" i="4" s="1"/>
  <c r="H77" i="4"/>
  <c r="I77" i="4" s="1"/>
  <c r="AG77" i="4" l="1"/>
  <c r="AF78" i="4"/>
  <c r="A101" i="4"/>
  <c r="B100" i="4"/>
  <c r="H81" i="5"/>
  <c r="I81" i="5" s="1"/>
  <c r="J80" i="5"/>
  <c r="K80" i="5" s="1"/>
  <c r="L80" i="5" s="1"/>
  <c r="C79" i="5"/>
  <c r="D79" i="5" s="1"/>
  <c r="E79" i="5" s="1"/>
  <c r="A80" i="5"/>
  <c r="B80" i="5" s="1"/>
  <c r="Z78" i="4"/>
  <c r="AA78" i="4" s="1"/>
  <c r="T78" i="4"/>
  <c r="U78" i="4" s="1"/>
  <c r="N79" i="4"/>
  <c r="O79" i="4" s="1"/>
  <c r="H78" i="4"/>
  <c r="I78" i="4" s="1"/>
  <c r="AG78" i="4" l="1"/>
  <c r="AF79" i="4"/>
  <c r="A102" i="4"/>
  <c r="B101" i="4"/>
  <c r="C80" i="5"/>
  <c r="D80" i="5" s="1"/>
  <c r="E80" i="5" s="1"/>
  <c r="A81" i="5"/>
  <c r="B81" i="5" s="1"/>
  <c r="H82" i="5"/>
  <c r="I82" i="5" s="1"/>
  <c r="J81" i="5"/>
  <c r="K81" i="5" s="1"/>
  <c r="L81" i="5" s="1"/>
  <c r="Z79" i="4"/>
  <c r="AA79" i="4" s="1"/>
  <c r="T79" i="4"/>
  <c r="U79" i="4" s="1"/>
  <c r="N80" i="4"/>
  <c r="O80" i="4" s="1"/>
  <c r="H79" i="4"/>
  <c r="I79" i="4" s="1"/>
  <c r="A103" i="4" l="1"/>
  <c r="B102" i="4"/>
  <c r="AG79" i="4"/>
  <c r="AF80" i="4"/>
  <c r="C81" i="5"/>
  <c r="D81" i="5" s="1"/>
  <c r="E81" i="5" s="1"/>
  <c r="A82" i="5"/>
  <c r="B82" i="5" s="1"/>
  <c r="H83" i="5"/>
  <c r="I83" i="5" s="1"/>
  <c r="J82" i="5"/>
  <c r="K82" i="5" s="1"/>
  <c r="L82" i="5" s="1"/>
  <c r="Z80" i="4"/>
  <c r="AA80" i="4" s="1"/>
  <c r="T80" i="4"/>
  <c r="U80" i="4" s="1"/>
  <c r="N81" i="4"/>
  <c r="O81" i="4" s="1"/>
  <c r="H80" i="4"/>
  <c r="I80" i="4" s="1"/>
  <c r="AG80" i="4" l="1"/>
  <c r="AF81" i="4"/>
  <c r="A104" i="4"/>
  <c r="B103" i="4"/>
  <c r="C82" i="5"/>
  <c r="D82" i="5" s="1"/>
  <c r="E82" i="5" s="1"/>
  <c r="A83" i="5"/>
  <c r="B83" i="5" s="1"/>
  <c r="H84" i="5"/>
  <c r="I84" i="5" s="1"/>
  <c r="J83" i="5"/>
  <c r="K83" i="5" s="1"/>
  <c r="L83" i="5" s="1"/>
  <c r="Z81" i="4"/>
  <c r="AA81" i="4" s="1"/>
  <c r="T81" i="4"/>
  <c r="U81" i="4" s="1"/>
  <c r="N82" i="4"/>
  <c r="O82" i="4" s="1"/>
  <c r="H81" i="4"/>
  <c r="I81" i="4" s="1"/>
  <c r="A105" i="4" l="1"/>
  <c r="B104" i="4"/>
  <c r="AG81" i="4"/>
  <c r="AF82" i="4"/>
  <c r="C83" i="5"/>
  <c r="D83" i="5" s="1"/>
  <c r="E83" i="5" s="1"/>
  <c r="A84" i="5"/>
  <c r="B84" i="5" s="1"/>
  <c r="H85" i="5"/>
  <c r="I85" i="5" s="1"/>
  <c r="J84" i="5"/>
  <c r="K84" i="5" s="1"/>
  <c r="L84" i="5" s="1"/>
  <c r="Z82" i="4"/>
  <c r="AA82" i="4" s="1"/>
  <c r="T82" i="4"/>
  <c r="U82" i="4" s="1"/>
  <c r="N83" i="4"/>
  <c r="O83" i="4" s="1"/>
  <c r="H82" i="4"/>
  <c r="I82" i="4" s="1"/>
  <c r="AG82" i="4" l="1"/>
  <c r="AF83" i="4"/>
  <c r="A106" i="4"/>
  <c r="B105" i="4"/>
  <c r="C84" i="5"/>
  <c r="D84" i="5" s="1"/>
  <c r="E84" i="5" s="1"/>
  <c r="A85" i="5"/>
  <c r="B85" i="5" s="1"/>
  <c r="H86" i="5"/>
  <c r="I86" i="5" s="1"/>
  <c r="J85" i="5"/>
  <c r="K85" i="5" s="1"/>
  <c r="L85" i="5" s="1"/>
  <c r="Z83" i="4"/>
  <c r="AA83" i="4" s="1"/>
  <c r="T83" i="4"/>
  <c r="U83" i="4" s="1"/>
  <c r="N84" i="4"/>
  <c r="O84" i="4" s="1"/>
  <c r="H83" i="4"/>
  <c r="I83" i="4" s="1"/>
  <c r="A107" i="4" l="1"/>
  <c r="B106" i="4"/>
  <c r="AG83" i="4"/>
  <c r="AF84" i="4"/>
  <c r="C85" i="5"/>
  <c r="D85" i="5" s="1"/>
  <c r="E85" i="5" s="1"/>
  <c r="A86" i="5"/>
  <c r="B86" i="5" s="1"/>
  <c r="H87" i="5"/>
  <c r="I87" i="5" s="1"/>
  <c r="J86" i="5"/>
  <c r="K86" i="5" s="1"/>
  <c r="L86" i="5" s="1"/>
  <c r="Z84" i="4"/>
  <c r="AA84" i="4" s="1"/>
  <c r="T84" i="4"/>
  <c r="U84" i="4" s="1"/>
  <c r="N85" i="4"/>
  <c r="O85" i="4" s="1"/>
  <c r="H84" i="4"/>
  <c r="I84" i="4" s="1"/>
  <c r="AG84" i="4" l="1"/>
  <c r="AF85" i="4"/>
  <c r="A108" i="4"/>
  <c r="B107" i="4"/>
  <c r="C86" i="5"/>
  <c r="D86" i="5" s="1"/>
  <c r="E86" i="5" s="1"/>
  <c r="A87" i="5"/>
  <c r="B87" i="5" s="1"/>
  <c r="H88" i="5"/>
  <c r="I88" i="5" s="1"/>
  <c r="J87" i="5"/>
  <c r="K87" i="5" s="1"/>
  <c r="L87" i="5" s="1"/>
  <c r="Z85" i="4"/>
  <c r="AA85" i="4" s="1"/>
  <c r="T85" i="4"/>
  <c r="U85" i="4" s="1"/>
  <c r="N86" i="4"/>
  <c r="O86" i="4" s="1"/>
  <c r="H85" i="4"/>
  <c r="I85" i="4" s="1"/>
  <c r="A109" i="4" l="1"/>
  <c r="B108" i="4"/>
  <c r="AG85" i="4"/>
  <c r="AF86" i="4"/>
  <c r="C87" i="5"/>
  <c r="D87" i="5" s="1"/>
  <c r="E87" i="5" s="1"/>
  <c r="A88" i="5"/>
  <c r="B88" i="5" s="1"/>
  <c r="H89" i="5"/>
  <c r="I89" i="5" s="1"/>
  <c r="J88" i="5"/>
  <c r="K88" i="5" s="1"/>
  <c r="L88" i="5" s="1"/>
  <c r="Z86" i="4"/>
  <c r="AA86" i="4" s="1"/>
  <c r="T86" i="4"/>
  <c r="U86" i="4" s="1"/>
  <c r="N87" i="4"/>
  <c r="O87" i="4" s="1"/>
  <c r="H86" i="4"/>
  <c r="I86" i="4" s="1"/>
  <c r="AG86" i="4" l="1"/>
  <c r="AF87" i="4"/>
  <c r="A110" i="4"/>
  <c r="B109" i="4"/>
  <c r="C88" i="5"/>
  <c r="D88" i="5" s="1"/>
  <c r="E88" i="5" s="1"/>
  <c r="A89" i="5"/>
  <c r="B89" i="5" s="1"/>
  <c r="H90" i="5"/>
  <c r="I90" i="5" s="1"/>
  <c r="J89" i="5"/>
  <c r="K89" i="5" s="1"/>
  <c r="L89" i="5" s="1"/>
  <c r="Z87" i="4"/>
  <c r="AA87" i="4" s="1"/>
  <c r="T87" i="4"/>
  <c r="U87" i="4" s="1"/>
  <c r="N88" i="4"/>
  <c r="O88" i="4" s="1"/>
  <c r="H87" i="4"/>
  <c r="I87" i="4" s="1"/>
  <c r="A111" i="4" l="1"/>
  <c r="B110" i="4"/>
  <c r="AG87" i="4"/>
  <c r="AF88" i="4"/>
  <c r="H91" i="5"/>
  <c r="I91" i="5" s="1"/>
  <c r="J90" i="5"/>
  <c r="K90" i="5" s="1"/>
  <c r="L90" i="5" s="1"/>
  <c r="C89" i="5"/>
  <c r="D89" i="5" s="1"/>
  <c r="E89" i="5" s="1"/>
  <c r="A90" i="5"/>
  <c r="B90" i="5" s="1"/>
  <c r="Z88" i="4"/>
  <c r="AA88" i="4" s="1"/>
  <c r="T88" i="4"/>
  <c r="U88" i="4" s="1"/>
  <c r="N89" i="4"/>
  <c r="O89" i="4" s="1"/>
  <c r="H88" i="4"/>
  <c r="I88" i="4" s="1"/>
  <c r="AG88" i="4" l="1"/>
  <c r="AF89" i="4"/>
  <c r="A112" i="4"/>
  <c r="B111" i="4"/>
  <c r="C90" i="5"/>
  <c r="D90" i="5" s="1"/>
  <c r="E90" i="5" s="1"/>
  <c r="A91" i="5"/>
  <c r="B91" i="5" s="1"/>
  <c r="H92" i="5"/>
  <c r="I92" i="5" s="1"/>
  <c r="J91" i="5"/>
  <c r="K91" i="5" s="1"/>
  <c r="L91" i="5" s="1"/>
  <c r="Z89" i="4"/>
  <c r="AA89" i="4" s="1"/>
  <c r="T89" i="4"/>
  <c r="U89" i="4" s="1"/>
  <c r="N90" i="4"/>
  <c r="O90" i="4" s="1"/>
  <c r="H89" i="4"/>
  <c r="I89" i="4" s="1"/>
  <c r="A113" i="4" l="1"/>
  <c r="B112" i="4"/>
  <c r="AG89" i="4"/>
  <c r="AF90" i="4"/>
  <c r="C91" i="5"/>
  <c r="D91" i="5" s="1"/>
  <c r="E91" i="5" s="1"/>
  <c r="A92" i="5"/>
  <c r="B92" i="5" s="1"/>
  <c r="H93" i="5"/>
  <c r="I93" i="5" s="1"/>
  <c r="J92" i="5"/>
  <c r="K92" i="5" s="1"/>
  <c r="L92" i="5" s="1"/>
  <c r="Z90" i="4"/>
  <c r="AA90" i="4" s="1"/>
  <c r="T90" i="4"/>
  <c r="U90" i="4" s="1"/>
  <c r="N91" i="4"/>
  <c r="O91" i="4" s="1"/>
  <c r="H90" i="4"/>
  <c r="I90" i="4" s="1"/>
  <c r="AG90" i="4" l="1"/>
  <c r="AF91" i="4"/>
  <c r="A114" i="4"/>
  <c r="B113" i="4"/>
  <c r="H94" i="5"/>
  <c r="I94" i="5" s="1"/>
  <c r="J93" i="5"/>
  <c r="K93" i="5" s="1"/>
  <c r="L93" i="5" s="1"/>
  <c r="C92" i="5"/>
  <c r="D92" i="5" s="1"/>
  <c r="E92" i="5" s="1"/>
  <c r="A93" i="5"/>
  <c r="B93" i="5" s="1"/>
  <c r="Z91" i="4"/>
  <c r="AA91" i="4" s="1"/>
  <c r="T91" i="4"/>
  <c r="U91" i="4" s="1"/>
  <c r="N92" i="4"/>
  <c r="O92" i="4" s="1"/>
  <c r="H91" i="4"/>
  <c r="I91" i="4" s="1"/>
  <c r="AG91" i="4" l="1"/>
  <c r="AF92" i="4"/>
  <c r="A115" i="4"/>
  <c r="B114" i="4"/>
  <c r="C93" i="5"/>
  <c r="D93" i="5" s="1"/>
  <c r="E93" i="5" s="1"/>
  <c r="A94" i="5"/>
  <c r="B94" i="5" s="1"/>
  <c r="H95" i="5"/>
  <c r="I95" i="5" s="1"/>
  <c r="J94" i="5"/>
  <c r="K94" i="5" s="1"/>
  <c r="L94" i="5" s="1"/>
  <c r="Z92" i="4"/>
  <c r="AA92" i="4" s="1"/>
  <c r="T92" i="4"/>
  <c r="U92" i="4" s="1"/>
  <c r="N93" i="4"/>
  <c r="O93" i="4" s="1"/>
  <c r="H92" i="4"/>
  <c r="I92" i="4" s="1"/>
  <c r="A116" i="4" l="1"/>
  <c r="B115" i="4"/>
  <c r="AG92" i="4"/>
  <c r="AF93" i="4"/>
  <c r="C94" i="5"/>
  <c r="D94" i="5" s="1"/>
  <c r="E94" i="5" s="1"/>
  <c r="A95" i="5"/>
  <c r="B95" i="5" s="1"/>
  <c r="H96" i="5"/>
  <c r="I96" i="5" s="1"/>
  <c r="J95" i="5"/>
  <c r="K95" i="5" s="1"/>
  <c r="L95" i="5" s="1"/>
  <c r="Z93" i="4"/>
  <c r="AA93" i="4" s="1"/>
  <c r="T93" i="4"/>
  <c r="U93" i="4" s="1"/>
  <c r="N94" i="4"/>
  <c r="O94" i="4" s="1"/>
  <c r="H93" i="4"/>
  <c r="I93" i="4" s="1"/>
  <c r="AG93" i="4" l="1"/>
  <c r="AF94" i="4"/>
  <c r="A117" i="4"/>
  <c r="B116" i="4"/>
  <c r="H97" i="5"/>
  <c r="I97" i="5" s="1"/>
  <c r="J96" i="5"/>
  <c r="K96" i="5" s="1"/>
  <c r="L96" i="5" s="1"/>
  <c r="C95" i="5"/>
  <c r="D95" i="5" s="1"/>
  <c r="E95" i="5" s="1"/>
  <c r="A96" i="5"/>
  <c r="B96" i="5" s="1"/>
  <c r="Z94" i="4"/>
  <c r="AA94" i="4" s="1"/>
  <c r="T94" i="4"/>
  <c r="U94" i="4" s="1"/>
  <c r="N95" i="4"/>
  <c r="O95" i="4" s="1"/>
  <c r="H94" i="4"/>
  <c r="I94" i="4" s="1"/>
  <c r="AG94" i="4" l="1"/>
  <c r="AF95" i="4"/>
  <c r="A118" i="4"/>
  <c r="B117" i="4"/>
  <c r="C96" i="5"/>
  <c r="D96" i="5" s="1"/>
  <c r="E96" i="5" s="1"/>
  <c r="A97" i="5"/>
  <c r="B97" i="5" s="1"/>
  <c r="H98" i="5"/>
  <c r="I98" i="5" s="1"/>
  <c r="J97" i="5"/>
  <c r="K97" i="5" s="1"/>
  <c r="L97" i="5" s="1"/>
  <c r="Z95" i="4"/>
  <c r="AA95" i="4" s="1"/>
  <c r="T95" i="4"/>
  <c r="U95" i="4" s="1"/>
  <c r="N96" i="4"/>
  <c r="O96" i="4" s="1"/>
  <c r="H95" i="4"/>
  <c r="I95" i="4" s="1"/>
  <c r="B118" i="4" l="1"/>
  <c r="A119" i="4"/>
  <c r="AG95" i="4"/>
  <c r="AF96" i="4"/>
  <c r="H99" i="5"/>
  <c r="I99" i="5" s="1"/>
  <c r="J98" i="5"/>
  <c r="K98" i="5" s="1"/>
  <c r="L98" i="5" s="1"/>
  <c r="C97" i="5"/>
  <c r="D97" i="5" s="1"/>
  <c r="E97" i="5" s="1"/>
  <c r="A98" i="5"/>
  <c r="B98" i="5" s="1"/>
  <c r="Z96" i="4"/>
  <c r="AA96" i="4" s="1"/>
  <c r="T96" i="4"/>
  <c r="U96" i="4" s="1"/>
  <c r="N97" i="4"/>
  <c r="O97" i="4" s="1"/>
  <c r="H96" i="4"/>
  <c r="I96" i="4" s="1"/>
  <c r="AG96" i="4" l="1"/>
  <c r="AF97" i="4"/>
  <c r="A120" i="4"/>
  <c r="B119" i="4"/>
  <c r="H100" i="5"/>
  <c r="I100" i="5" s="1"/>
  <c r="J99" i="5"/>
  <c r="K99" i="5" s="1"/>
  <c r="L99" i="5" s="1"/>
  <c r="C98" i="5"/>
  <c r="D98" i="5" s="1"/>
  <c r="E98" i="5" s="1"/>
  <c r="A99" i="5"/>
  <c r="B99" i="5" s="1"/>
  <c r="Z97" i="4"/>
  <c r="AA97" i="4" s="1"/>
  <c r="T97" i="4"/>
  <c r="U97" i="4" s="1"/>
  <c r="N98" i="4"/>
  <c r="O98" i="4" s="1"/>
  <c r="H97" i="4"/>
  <c r="I97" i="4" s="1"/>
  <c r="AG97" i="4" l="1"/>
  <c r="AF98" i="4"/>
  <c r="A121" i="4"/>
  <c r="B120" i="4"/>
  <c r="H101" i="5"/>
  <c r="I101" i="5" s="1"/>
  <c r="J100" i="5"/>
  <c r="K100" i="5" s="1"/>
  <c r="L100" i="5" s="1"/>
  <c r="C99" i="5"/>
  <c r="D99" i="5" s="1"/>
  <c r="E99" i="5" s="1"/>
  <c r="A100" i="5"/>
  <c r="B100" i="5" s="1"/>
  <c r="Z98" i="4"/>
  <c r="AA98" i="4" s="1"/>
  <c r="T98" i="4"/>
  <c r="U98" i="4" s="1"/>
  <c r="N99" i="4"/>
  <c r="O99" i="4" s="1"/>
  <c r="H98" i="4"/>
  <c r="I98" i="4" s="1"/>
  <c r="AG98" i="4" l="1"/>
  <c r="AF99" i="4"/>
  <c r="A122" i="4"/>
  <c r="B121" i="4"/>
  <c r="C100" i="5"/>
  <c r="D100" i="5" s="1"/>
  <c r="E100" i="5" s="1"/>
  <c r="A101" i="5"/>
  <c r="B101" i="5" s="1"/>
  <c r="H102" i="5"/>
  <c r="I102" i="5" s="1"/>
  <c r="J101" i="5"/>
  <c r="K101" i="5" s="1"/>
  <c r="L101" i="5" s="1"/>
  <c r="Z99" i="4"/>
  <c r="AA99" i="4" s="1"/>
  <c r="T99" i="4"/>
  <c r="U99" i="4" s="1"/>
  <c r="N100" i="4"/>
  <c r="O100" i="4" s="1"/>
  <c r="H99" i="4"/>
  <c r="I99" i="4" s="1"/>
  <c r="A123" i="4" l="1"/>
  <c r="B122" i="4"/>
  <c r="AG99" i="4"/>
  <c r="AF100" i="4"/>
  <c r="C101" i="5"/>
  <c r="D101" i="5" s="1"/>
  <c r="E101" i="5" s="1"/>
  <c r="A102" i="5"/>
  <c r="B102" i="5" s="1"/>
  <c r="J102" i="5"/>
  <c r="K102" i="5" s="1"/>
  <c r="L102" i="5" s="1"/>
  <c r="H103" i="5"/>
  <c r="I103" i="5" s="1"/>
  <c r="Z100" i="4"/>
  <c r="AA100" i="4" s="1"/>
  <c r="T100" i="4"/>
  <c r="U100" i="4" s="1"/>
  <c r="N101" i="4"/>
  <c r="O101" i="4" s="1"/>
  <c r="H100" i="4"/>
  <c r="I100" i="4" s="1"/>
  <c r="AG100" i="4" l="1"/>
  <c r="AF101" i="4"/>
  <c r="A124" i="4"/>
  <c r="B123" i="4"/>
  <c r="C102" i="5"/>
  <c r="D102" i="5" s="1"/>
  <c r="E102" i="5" s="1"/>
  <c r="A103" i="5"/>
  <c r="B103" i="5" s="1"/>
  <c r="H104" i="5"/>
  <c r="I104" i="5" s="1"/>
  <c r="J103" i="5"/>
  <c r="K103" i="5" s="1"/>
  <c r="L103" i="5" s="1"/>
  <c r="Z101" i="4"/>
  <c r="AA101" i="4" s="1"/>
  <c r="T101" i="4"/>
  <c r="U101" i="4" s="1"/>
  <c r="N102" i="4"/>
  <c r="O102" i="4" s="1"/>
  <c r="H101" i="4"/>
  <c r="I101" i="4" s="1"/>
  <c r="A125" i="4" l="1"/>
  <c r="B124" i="4"/>
  <c r="AG101" i="4"/>
  <c r="AF102" i="4"/>
  <c r="C103" i="5"/>
  <c r="D103" i="5" s="1"/>
  <c r="E103" i="5" s="1"/>
  <c r="A104" i="5"/>
  <c r="B104" i="5" s="1"/>
  <c r="H105" i="5"/>
  <c r="I105" i="5" s="1"/>
  <c r="J104" i="5"/>
  <c r="K104" i="5" s="1"/>
  <c r="L104" i="5" s="1"/>
  <c r="Z102" i="4"/>
  <c r="AA102" i="4" s="1"/>
  <c r="T102" i="4"/>
  <c r="U102" i="4" s="1"/>
  <c r="N103" i="4"/>
  <c r="O103" i="4" s="1"/>
  <c r="H102" i="4"/>
  <c r="I102" i="4" s="1"/>
  <c r="AG102" i="4" l="1"/>
  <c r="AF103" i="4"/>
  <c r="A126" i="4"/>
  <c r="B125" i="4"/>
  <c r="C104" i="5"/>
  <c r="D104" i="5" s="1"/>
  <c r="E104" i="5" s="1"/>
  <c r="A105" i="5"/>
  <c r="B105" i="5" s="1"/>
  <c r="H106" i="5"/>
  <c r="I106" i="5" s="1"/>
  <c r="J105" i="5"/>
  <c r="K105" i="5" s="1"/>
  <c r="L105" i="5" s="1"/>
  <c r="Z103" i="4"/>
  <c r="AA103" i="4" s="1"/>
  <c r="T103" i="4"/>
  <c r="U103" i="4" s="1"/>
  <c r="N104" i="4"/>
  <c r="O104" i="4" s="1"/>
  <c r="H103" i="4"/>
  <c r="I103" i="4" s="1"/>
  <c r="A127" i="4" l="1"/>
  <c r="B127" i="4" s="1"/>
  <c r="B126" i="4"/>
  <c r="AG103" i="4"/>
  <c r="AF104" i="4"/>
  <c r="C105" i="5"/>
  <c r="D105" i="5" s="1"/>
  <c r="E105" i="5" s="1"/>
  <c r="A106" i="5"/>
  <c r="B106" i="5" s="1"/>
  <c r="H107" i="5"/>
  <c r="I107" i="5" s="1"/>
  <c r="J106" i="5"/>
  <c r="K106" i="5" s="1"/>
  <c r="L106" i="5" s="1"/>
  <c r="Z104" i="4"/>
  <c r="AA104" i="4" s="1"/>
  <c r="T104" i="4"/>
  <c r="U104" i="4" s="1"/>
  <c r="N105" i="4"/>
  <c r="O105" i="4" s="1"/>
  <c r="H104" i="4"/>
  <c r="I104" i="4" s="1"/>
  <c r="AG104" i="4" l="1"/>
  <c r="AF105" i="4"/>
  <c r="C106" i="5"/>
  <c r="D106" i="5" s="1"/>
  <c r="E106" i="5" s="1"/>
  <c r="A107" i="5"/>
  <c r="B107" i="5" s="1"/>
  <c r="J107" i="5"/>
  <c r="K107" i="5" s="1"/>
  <c r="L107" i="5" s="1"/>
  <c r="H108" i="5"/>
  <c r="I108" i="5" s="1"/>
  <c r="Z105" i="4"/>
  <c r="AA105" i="4" s="1"/>
  <c r="T105" i="4"/>
  <c r="U105" i="4" s="1"/>
  <c r="N106" i="4"/>
  <c r="O106" i="4" s="1"/>
  <c r="H105" i="4"/>
  <c r="I105" i="4" s="1"/>
  <c r="AG105" i="4" l="1"/>
  <c r="AF106" i="4"/>
  <c r="H109" i="5"/>
  <c r="I109" i="5" s="1"/>
  <c r="J108" i="5"/>
  <c r="K108" i="5" s="1"/>
  <c r="L108" i="5" s="1"/>
  <c r="C107" i="5"/>
  <c r="D107" i="5" s="1"/>
  <c r="E107" i="5" s="1"/>
  <c r="A108" i="5"/>
  <c r="B108" i="5" s="1"/>
  <c r="Z106" i="4"/>
  <c r="AA106" i="4" s="1"/>
  <c r="T106" i="4"/>
  <c r="U106" i="4" s="1"/>
  <c r="N107" i="4"/>
  <c r="O107" i="4" s="1"/>
  <c r="H106" i="4"/>
  <c r="I106" i="4" s="1"/>
  <c r="AG106" i="4" l="1"/>
  <c r="AF107" i="4"/>
  <c r="C108" i="5"/>
  <c r="D108" i="5" s="1"/>
  <c r="E108" i="5" s="1"/>
  <c r="A109" i="5"/>
  <c r="B109" i="5" s="1"/>
  <c r="H110" i="5"/>
  <c r="I110" i="5" s="1"/>
  <c r="J109" i="5"/>
  <c r="K109" i="5" s="1"/>
  <c r="L109" i="5" s="1"/>
  <c r="Z107" i="4"/>
  <c r="AA107" i="4" s="1"/>
  <c r="T107" i="4"/>
  <c r="U107" i="4" s="1"/>
  <c r="N108" i="4"/>
  <c r="O108" i="4" s="1"/>
  <c r="H107" i="4"/>
  <c r="I107" i="4" s="1"/>
  <c r="AG107" i="4" l="1"/>
  <c r="AF108" i="4"/>
  <c r="H111" i="5"/>
  <c r="I111" i="5" s="1"/>
  <c r="J110" i="5"/>
  <c r="K110" i="5" s="1"/>
  <c r="L110" i="5" s="1"/>
  <c r="C109" i="5"/>
  <c r="D109" i="5" s="1"/>
  <c r="E109" i="5" s="1"/>
  <c r="A110" i="5"/>
  <c r="B110" i="5" s="1"/>
  <c r="Z108" i="4"/>
  <c r="AA108" i="4" s="1"/>
  <c r="T108" i="4"/>
  <c r="U108" i="4" s="1"/>
  <c r="N109" i="4"/>
  <c r="O109" i="4" s="1"/>
  <c r="H108" i="4"/>
  <c r="I108" i="4" s="1"/>
  <c r="AG108" i="4" l="1"/>
  <c r="AF109" i="4"/>
  <c r="C110" i="5"/>
  <c r="D110" i="5" s="1"/>
  <c r="E110" i="5" s="1"/>
  <c r="A111" i="5"/>
  <c r="B111" i="5" s="1"/>
  <c r="H112" i="5"/>
  <c r="I112" i="5" s="1"/>
  <c r="J111" i="5"/>
  <c r="K111" i="5" s="1"/>
  <c r="L111" i="5" s="1"/>
  <c r="Z109" i="4"/>
  <c r="AA109" i="4" s="1"/>
  <c r="T109" i="4"/>
  <c r="U109" i="4" s="1"/>
  <c r="N110" i="4"/>
  <c r="O110" i="4" s="1"/>
  <c r="H109" i="4"/>
  <c r="I109" i="4" s="1"/>
  <c r="AG109" i="4" l="1"/>
  <c r="AF110" i="4"/>
  <c r="H113" i="5"/>
  <c r="I113" i="5" s="1"/>
  <c r="J112" i="5"/>
  <c r="K112" i="5" s="1"/>
  <c r="L112" i="5" s="1"/>
  <c r="C111" i="5"/>
  <c r="D111" i="5" s="1"/>
  <c r="E111" i="5" s="1"/>
  <c r="A112" i="5"/>
  <c r="B112" i="5" s="1"/>
  <c r="Z110" i="4"/>
  <c r="AA110" i="4" s="1"/>
  <c r="T110" i="4"/>
  <c r="U110" i="4" s="1"/>
  <c r="N111" i="4"/>
  <c r="O111" i="4" s="1"/>
  <c r="H110" i="4"/>
  <c r="I110" i="4" s="1"/>
  <c r="AG110" i="4" l="1"/>
  <c r="AF111" i="4"/>
  <c r="C112" i="5"/>
  <c r="D112" i="5" s="1"/>
  <c r="E112" i="5" s="1"/>
  <c r="A113" i="5"/>
  <c r="B113" i="5" s="1"/>
  <c r="H114" i="5"/>
  <c r="I114" i="5" s="1"/>
  <c r="J113" i="5"/>
  <c r="K113" i="5" s="1"/>
  <c r="L113" i="5" s="1"/>
  <c r="Z111" i="4"/>
  <c r="AA111" i="4" s="1"/>
  <c r="T111" i="4"/>
  <c r="U111" i="4" s="1"/>
  <c r="N112" i="4"/>
  <c r="O112" i="4" s="1"/>
  <c r="H111" i="4"/>
  <c r="I111" i="4" s="1"/>
  <c r="AG111" i="4" l="1"/>
  <c r="AF112" i="4"/>
  <c r="C113" i="5"/>
  <c r="D113" i="5" s="1"/>
  <c r="E113" i="5" s="1"/>
  <c r="A114" i="5"/>
  <c r="B114" i="5" s="1"/>
  <c r="H115" i="5"/>
  <c r="I115" i="5" s="1"/>
  <c r="J114" i="5"/>
  <c r="K114" i="5" s="1"/>
  <c r="L114" i="5" s="1"/>
  <c r="Z112" i="4"/>
  <c r="AA112" i="4" s="1"/>
  <c r="T112" i="4"/>
  <c r="U112" i="4" s="1"/>
  <c r="N113" i="4"/>
  <c r="O113" i="4" s="1"/>
  <c r="H112" i="4"/>
  <c r="I112" i="4" s="1"/>
  <c r="AG112" i="4" l="1"/>
  <c r="AF113" i="4"/>
  <c r="C114" i="5"/>
  <c r="D114" i="5" s="1"/>
  <c r="E114" i="5" s="1"/>
  <c r="A115" i="5"/>
  <c r="B115" i="5" s="1"/>
  <c r="H116" i="5"/>
  <c r="I116" i="5" s="1"/>
  <c r="J115" i="5"/>
  <c r="K115" i="5" s="1"/>
  <c r="L115" i="5" s="1"/>
  <c r="Z113" i="4"/>
  <c r="AA113" i="4" s="1"/>
  <c r="T113" i="4"/>
  <c r="U113" i="4" s="1"/>
  <c r="N114" i="4"/>
  <c r="O114" i="4" s="1"/>
  <c r="H113" i="4"/>
  <c r="I113" i="4" s="1"/>
  <c r="AG113" i="4" l="1"/>
  <c r="AF114" i="4"/>
  <c r="C115" i="5"/>
  <c r="D115" i="5" s="1"/>
  <c r="E115" i="5" s="1"/>
  <c r="A116" i="5"/>
  <c r="B116" i="5" s="1"/>
  <c r="H117" i="5"/>
  <c r="I117" i="5" s="1"/>
  <c r="J116" i="5"/>
  <c r="K116" i="5" s="1"/>
  <c r="L116" i="5" s="1"/>
  <c r="Z114" i="4"/>
  <c r="AA114" i="4" s="1"/>
  <c r="T114" i="4"/>
  <c r="U114" i="4" s="1"/>
  <c r="N115" i="4"/>
  <c r="O115" i="4" s="1"/>
  <c r="H114" i="4"/>
  <c r="I114" i="4" s="1"/>
  <c r="AG114" i="4" l="1"/>
  <c r="AF115" i="4"/>
  <c r="C116" i="5"/>
  <c r="D116" i="5" s="1"/>
  <c r="E116" i="5" s="1"/>
  <c r="A117" i="5"/>
  <c r="B117" i="5" s="1"/>
  <c r="H118" i="5"/>
  <c r="I118" i="5" s="1"/>
  <c r="J117" i="5"/>
  <c r="K117" i="5" s="1"/>
  <c r="L117" i="5" s="1"/>
  <c r="Z115" i="4"/>
  <c r="AA115" i="4" s="1"/>
  <c r="T115" i="4"/>
  <c r="U115" i="4" s="1"/>
  <c r="N116" i="4"/>
  <c r="O116" i="4" s="1"/>
  <c r="H115" i="4"/>
  <c r="I115" i="4" s="1"/>
  <c r="AG115" i="4" l="1"/>
  <c r="AF116" i="4"/>
  <c r="C117" i="5"/>
  <c r="D117" i="5" s="1"/>
  <c r="E117" i="5" s="1"/>
  <c r="A118" i="5"/>
  <c r="B118" i="5" s="1"/>
  <c r="H119" i="5"/>
  <c r="I119" i="5" s="1"/>
  <c r="J118" i="5"/>
  <c r="K118" i="5" s="1"/>
  <c r="L118" i="5" s="1"/>
  <c r="Z116" i="4"/>
  <c r="AA116" i="4" s="1"/>
  <c r="T116" i="4"/>
  <c r="U116" i="4" s="1"/>
  <c r="N117" i="4"/>
  <c r="O117" i="4" s="1"/>
  <c r="H116" i="4"/>
  <c r="I116" i="4" s="1"/>
  <c r="AG116" i="4" l="1"/>
  <c r="AF117" i="4"/>
  <c r="C118" i="5"/>
  <c r="D118" i="5" s="1"/>
  <c r="E118" i="5" s="1"/>
  <c r="A119" i="5"/>
  <c r="B119" i="5" s="1"/>
  <c r="H120" i="5"/>
  <c r="I120" i="5" s="1"/>
  <c r="J119" i="5"/>
  <c r="K119" i="5" s="1"/>
  <c r="L119" i="5" s="1"/>
  <c r="Z117" i="4"/>
  <c r="AA117" i="4" s="1"/>
  <c r="T117" i="4"/>
  <c r="U117" i="4" s="1"/>
  <c r="N118" i="4"/>
  <c r="O118" i="4" s="1"/>
  <c r="H117" i="4"/>
  <c r="I117" i="4" s="1"/>
  <c r="AG117" i="4" l="1"/>
  <c r="AF118" i="4"/>
  <c r="C119" i="5"/>
  <c r="D119" i="5" s="1"/>
  <c r="E119" i="5" s="1"/>
  <c r="A120" i="5"/>
  <c r="B120" i="5" s="1"/>
  <c r="H121" i="5"/>
  <c r="I121" i="5" s="1"/>
  <c r="J120" i="5"/>
  <c r="K120" i="5" s="1"/>
  <c r="L120" i="5" s="1"/>
  <c r="Z118" i="4"/>
  <c r="AA118" i="4" s="1"/>
  <c r="T118" i="4"/>
  <c r="U118" i="4" s="1"/>
  <c r="N119" i="4"/>
  <c r="O119" i="4" s="1"/>
  <c r="H118" i="4"/>
  <c r="I118" i="4" s="1"/>
  <c r="AG118" i="4" l="1"/>
  <c r="AF119" i="4"/>
  <c r="C120" i="5"/>
  <c r="D120" i="5" s="1"/>
  <c r="E120" i="5" s="1"/>
  <c r="A121" i="5"/>
  <c r="B121" i="5" s="1"/>
  <c r="H122" i="5"/>
  <c r="I122" i="5" s="1"/>
  <c r="J121" i="5"/>
  <c r="K121" i="5" s="1"/>
  <c r="L121" i="5" s="1"/>
  <c r="Z119" i="4"/>
  <c r="AA119" i="4" s="1"/>
  <c r="T119" i="4"/>
  <c r="U119" i="4" s="1"/>
  <c r="N120" i="4"/>
  <c r="O120" i="4" s="1"/>
  <c r="H119" i="4"/>
  <c r="I119" i="4" s="1"/>
  <c r="AG119" i="4" l="1"/>
  <c r="AF120" i="4"/>
  <c r="C121" i="5"/>
  <c r="D121" i="5" s="1"/>
  <c r="E121" i="5" s="1"/>
  <c r="A122" i="5"/>
  <c r="B122" i="5" s="1"/>
  <c r="H123" i="5"/>
  <c r="I123" i="5" s="1"/>
  <c r="J122" i="5"/>
  <c r="K122" i="5" s="1"/>
  <c r="L122" i="5" s="1"/>
  <c r="Z120" i="4"/>
  <c r="AA120" i="4" s="1"/>
  <c r="T120" i="4"/>
  <c r="U120" i="4" s="1"/>
  <c r="N121" i="4"/>
  <c r="O121" i="4" s="1"/>
  <c r="H120" i="4"/>
  <c r="I120" i="4" s="1"/>
  <c r="AG120" i="4" l="1"/>
  <c r="AF121" i="4"/>
  <c r="C122" i="5"/>
  <c r="D122" i="5" s="1"/>
  <c r="E122" i="5" s="1"/>
  <c r="A123" i="5"/>
  <c r="B123" i="5" s="1"/>
  <c r="H124" i="5"/>
  <c r="I124" i="5" s="1"/>
  <c r="J123" i="5"/>
  <c r="K123" i="5" s="1"/>
  <c r="L123" i="5" s="1"/>
  <c r="Z121" i="4"/>
  <c r="AA121" i="4" s="1"/>
  <c r="T121" i="4"/>
  <c r="U121" i="4" s="1"/>
  <c r="N122" i="4"/>
  <c r="O122" i="4" s="1"/>
  <c r="H121" i="4"/>
  <c r="I121" i="4" s="1"/>
  <c r="AG121" i="4" l="1"/>
  <c r="AF122" i="4"/>
  <c r="C123" i="5"/>
  <c r="D123" i="5" s="1"/>
  <c r="E123" i="5" s="1"/>
  <c r="A124" i="5"/>
  <c r="B124" i="5" s="1"/>
  <c r="H125" i="5"/>
  <c r="I125" i="5" s="1"/>
  <c r="J124" i="5"/>
  <c r="K124" i="5" s="1"/>
  <c r="L124" i="5" s="1"/>
  <c r="Z122" i="4"/>
  <c r="AA122" i="4" s="1"/>
  <c r="T122" i="4"/>
  <c r="U122" i="4" s="1"/>
  <c r="N123" i="4"/>
  <c r="O123" i="4" s="1"/>
  <c r="H122" i="4"/>
  <c r="I122" i="4" s="1"/>
  <c r="AG122" i="4" l="1"/>
  <c r="AF123" i="4"/>
  <c r="C124" i="5"/>
  <c r="D124" i="5" s="1"/>
  <c r="E124" i="5" s="1"/>
  <c r="A125" i="5"/>
  <c r="B125" i="5" s="1"/>
  <c r="H126" i="5"/>
  <c r="I126" i="5" s="1"/>
  <c r="J125" i="5"/>
  <c r="K125" i="5" s="1"/>
  <c r="L125" i="5" s="1"/>
  <c r="Z123" i="4"/>
  <c r="AA123" i="4" s="1"/>
  <c r="T123" i="4"/>
  <c r="U123" i="4" s="1"/>
  <c r="N124" i="4"/>
  <c r="O124" i="4" s="1"/>
  <c r="H123" i="4"/>
  <c r="I123" i="4" s="1"/>
  <c r="AG123" i="4" l="1"/>
  <c r="AF124" i="4"/>
  <c r="C125" i="5"/>
  <c r="D125" i="5" s="1"/>
  <c r="E125" i="5" s="1"/>
  <c r="A126" i="5"/>
  <c r="B126" i="5" s="1"/>
  <c r="H127" i="5"/>
  <c r="J126" i="5"/>
  <c r="K126" i="5" s="1"/>
  <c r="L126" i="5" s="1"/>
  <c r="Z124" i="4"/>
  <c r="AA124" i="4" s="1"/>
  <c r="T124" i="4"/>
  <c r="U124" i="4" s="1"/>
  <c r="N125" i="4"/>
  <c r="O125" i="4" s="1"/>
  <c r="H124" i="4"/>
  <c r="I124" i="4" s="1"/>
  <c r="AG124" i="4" l="1"/>
  <c r="AF125" i="4"/>
  <c r="J127" i="5"/>
  <c r="I127" i="5"/>
  <c r="C126" i="5"/>
  <c r="D126" i="5" s="1"/>
  <c r="E126" i="5" s="1"/>
  <c r="A127" i="5"/>
  <c r="Z125" i="4"/>
  <c r="AA125" i="4" s="1"/>
  <c r="T125" i="4"/>
  <c r="U125" i="4" s="1"/>
  <c r="N126" i="4"/>
  <c r="O126" i="4" s="1"/>
  <c r="H125" i="4"/>
  <c r="I125" i="4" s="1"/>
  <c r="K127" i="5" l="1"/>
  <c r="L127" i="5" s="1"/>
  <c r="C127" i="5"/>
  <c r="B127" i="5"/>
  <c r="AG125" i="4"/>
  <c r="AF126" i="4"/>
  <c r="Z126" i="4"/>
  <c r="AA126" i="4" s="1"/>
  <c r="T126" i="4"/>
  <c r="U126" i="4" s="1"/>
  <c r="N127" i="4"/>
  <c r="O127" i="4" s="1"/>
  <c r="H126" i="4"/>
  <c r="I126" i="4" s="1"/>
  <c r="AG126" i="4" l="1"/>
  <c r="AF127" i="4"/>
  <c r="AG127" i="4" s="1"/>
  <c r="D127" i="5"/>
  <c r="E127" i="5" s="1"/>
  <c r="Z127" i="4"/>
  <c r="AA127" i="4" s="1"/>
  <c r="T127" i="4"/>
  <c r="U127" i="4" s="1"/>
  <c r="H127" i="4"/>
  <c r="I127" i="4" s="1"/>
</calcChain>
</file>

<file path=xl/comments1.xml><?xml version="1.0" encoding="utf-8"?>
<comments xmlns="http://schemas.openxmlformats.org/spreadsheetml/2006/main">
  <authors>
    <author>Guethner, Thomas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Guethner, Thomas:</t>
        </r>
        <r>
          <rPr>
            <sz val="9"/>
            <color indexed="81"/>
            <rFont val="Segoe UI"/>
            <family val="2"/>
          </rPr>
          <t xml:space="preserve">
Versuch wurde bendet, letzte Proben nicht mehr aufgearbeitet</t>
        </r>
      </text>
    </comment>
  </commentList>
</comments>
</file>

<file path=xl/comments2.xml><?xml version="1.0" encoding="utf-8"?>
<comments xmlns="http://schemas.openxmlformats.org/spreadsheetml/2006/main">
  <authors>
    <author>Guethner, Thomas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Guethner, Thomas:</t>
        </r>
        <r>
          <rPr>
            <sz val="9"/>
            <color indexed="81"/>
            <rFont val="Segoe UI"/>
            <family val="2"/>
          </rPr>
          <t xml:space="preserve">
Versuch wurde bendet, letzte Proben nicht mehr aufgearbeitet</t>
        </r>
      </text>
    </comment>
  </commentList>
</comments>
</file>

<file path=xl/sharedStrings.xml><?xml version="1.0" encoding="utf-8"?>
<sst xmlns="http://schemas.openxmlformats.org/spreadsheetml/2006/main" count="191" uniqueCount="66">
  <si>
    <t>Extraktionsverfahren mit Diethylether</t>
  </si>
  <si>
    <t>Dr. Gü, 12.02.2018</t>
  </si>
  <si>
    <t>Gü-HE 18/10.1-3</t>
  </si>
  <si>
    <t>Boden: Refesol 01-A</t>
  </si>
  <si>
    <t>Bodenfeuchte: 10 g /100 g Boden</t>
  </si>
  <si>
    <t>Lagertemperatur: 12°C</t>
  </si>
  <si>
    <t>Lagerzeit (Tage bei 12°C)</t>
  </si>
  <si>
    <t>Cyanamid Wiederfindung %</t>
  </si>
  <si>
    <t>Probenvolumen: auf 25 ml aufgefüllt, Erwartungswert: 900 mg Cyanamid/l</t>
  </si>
  <si>
    <t>Perlka Granulat  Gü-HE 18/10.1</t>
  </si>
  <si>
    <t>Perlka vermahlen  Gü-HE 18/10.2</t>
  </si>
  <si>
    <t>Cyanamid Referenz  Gü-HE 18/10.3</t>
  </si>
  <si>
    <t>Einwaage Cyanamid</t>
  </si>
  <si>
    <t>Perlka: Cyanamid-Gehalt 21,8 %, CyF1000 angenommen als 98%</t>
  </si>
  <si>
    <t>Erwartungs-wert Cyanamid mg/l</t>
  </si>
  <si>
    <t>Analyse Cyanamid mg/l</t>
  </si>
  <si>
    <t xml:space="preserve">Einwaage Perlka </t>
  </si>
  <si>
    <t>Gü-HE 18/13.1-3</t>
  </si>
  <si>
    <t>Bodenfeuchte: 5 g /100 g Boden</t>
  </si>
  <si>
    <t>Freisetzung von Cyanamid aus Perlka 5% Feuchte</t>
  </si>
  <si>
    <t>Freisetzung von Cyanamid aus Perlka 10% Feuchte</t>
  </si>
  <si>
    <t>Perlka Granulat  Gü-HE 18/13.1</t>
  </si>
  <si>
    <t>Perlka vermahlen  Gü-HE 18/13.2</t>
  </si>
  <si>
    <t>Cyanamid Referenz  Gü-HE 18/13.3</t>
  </si>
  <si>
    <t>Kinetik Cyanamid-Abbau im Boden abhängig von der Bodenfeuchte</t>
  </si>
  <si>
    <t>10% Bodenfeuchte</t>
  </si>
  <si>
    <t>5% Bodenfeuchte</t>
  </si>
  <si>
    <t>Lagerzeit Tage</t>
  </si>
  <si>
    <t>Wiederfindung Cyanamid</t>
  </si>
  <si>
    <t>aus den Referenzdaten, bei denen von Anfang an freies Cyanamid eingesetzt wurde, läßt sich eine Abbaukinetik ermitteln.</t>
  </si>
  <si>
    <t>Modellierung einer zweistufigen Kinetik für Cyanamid-Freisetzung und Cyanamid-Abbau</t>
  </si>
  <si>
    <t xml:space="preserve">Annahmen: </t>
  </si>
  <si>
    <t>Cyanamid wird aus Perlka mit erster Ordnung mit Geschwindigkeitskonstante k1 freigesetzt</t>
  </si>
  <si>
    <t>Der Abbau von Cyanamid zu Harnstoff erfolgt ebenfalls erster Ordnung mit Geschwindigkeitskonstante k2</t>
  </si>
  <si>
    <t>Normiert auf die Wiederfindung ist die Freisetzungsgleichung [Cy freigesetzt]=1-exp(-k1*t)</t>
  </si>
  <si>
    <t>aktuell freies Cyanamid wird damit abgebau gemäß Gleichung [Cy]=[Cy frei]*exp(-k2*t)</t>
  </si>
  <si>
    <t>Eine Kurvenanpassung gemäß kleinsten Fehlerquadraten auf diese Gleichung ergibt k1 und k2 für die jeweiligen Bedingungen</t>
  </si>
  <si>
    <t>10% Bodenfeuchte Granulat</t>
  </si>
  <si>
    <t>Zeit Tage</t>
  </si>
  <si>
    <t>Cy ist</t>
  </si>
  <si>
    <t>Cy kalk</t>
  </si>
  <si>
    <t>quadrat Delta</t>
  </si>
  <si>
    <t>Parameter</t>
  </si>
  <si>
    <t>K1</t>
  </si>
  <si>
    <t>K2</t>
  </si>
  <si>
    <t>Summe Delta</t>
  </si>
  <si>
    <t>interpolierte Wertetabelle aus Optimal-Gleichung</t>
  </si>
  <si>
    <t>5% Bodenfeuchte Granulat</t>
  </si>
  <si>
    <t>Gleichung 1 in Gleichung 2 eingesetzt ergibt normiert auf die Wiederfindung die Gleichung [Cy]=(1-exp(-k1*t))*exp(-k2*t)</t>
  </si>
  <si>
    <t>Die Anpassung wurde durchgeführt mit dem Modul Solver, dabei wurde die Summe Delta minimiert unter Anpassung von K1 und K2</t>
  </si>
  <si>
    <t>10% Bodenfeuchte gemahlen</t>
  </si>
  <si>
    <t>5% Bodenfeuchte gemahlen</t>
  </si>
  <si>
    <t>10% Bodenfeuchte Cyanamid Referenz</t>
  </si>
  <si>
    <t>5% Bodenfeuchte Cyanamid Referenz</t>
  </si>
  <si>
    <t>Halbwerts-zeit Tage</t>
  </si>
  <si>
    <t>10% Feuchte</t>
  </si>
  <si>
    <t>5% Feuchte</t>
  </si>
  <si>
    <t>Halbwertszeiten (Tage9</t>
  </si>
  <si>
    <t>Cyanamid frei</t>
  </si>
  <si>
    <t>CaNCN</t>
  </si>
  <si>
    <t>Cyanamid gesamt</t>
  </si>
  <si>
    <t>Harnstoff ff</t>
  </si>
  <si>
    <t>interpolierte Wertetabelle aus Optimal-Gleichung Refesol1A 10% Feuchte</t>
  </si>
  <si>
    <t>interpolierte Wertetabelle aus Optimal-Gleichung Refesol1A 5% Feuchte</t>
  </si>
  <si>
    <t>fkorr</t>
  </si>
  <si>
    <t>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</si>
</sst>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%"/>
    <numFmt numFmtId="166" formatCode="0.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165" fontId="0" fillId="0" borderId="8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166" fontId="0" fillId="0" borderId="0" xfId="0" applyNumberFormat="1" applyBorder="1"/>
    <xf numFmtId="166" fontId="0" fillId="0" borderId="0" xfId="0" applyNumberFormat="1" applyFill="1" applyBorder="1"/>
    <xf numFmtId="1" fontId="0" fillId="0" borderId="0" xfId="0" applyNumberFormat="1" applyBorder="1"/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0" fontId="0" fillId="0" borderId="0" xfId="0" applyNumberFormat="1"/>
    <xf numFmtId="165" fontId="0" fillId="0" borderId="0" xfId="1" applyNumberFormat="1" applyFont="1"/>
    <xf numFmtId="0" fontId="6" fillId="0" borderId="0" xfId="0" applyFont="1"/>
    <xf numFmtId="10" fontId="0" fillId="0" borderId="0" xfId="1" applyNumberFormat="1" applyFont="1"/>
    <xf numFmtId="0" fontId="5" fillId="0" borderId="0" xfId="0" applyFont="1"/>
    <xf numFmtId="164" fontId="0" fillId="0" borderId="0" xfId="2" applyFont="1"/>
    <xf numFmtId="166" fontId="7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164" fontId="8" fillId="2" borderId="0" xfId="3" applyNumberFormat="1"/>
  </cellXfs>
  <cellStyles count="4">
    <cellStyle name="Akzent6" xfId="3" builtinId="49"/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Wiederfindung Refesol 01-A 10% Bodenfeuchte 12°C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21036030290026E-2"/>
          <c:y val="0.13661141804788213"/>
          <c:w val="0.84787045949153261"/>
          <c:h val="0.69984048955206568"/>
        </c:manualLayout>
      </c:layout>
      <c:scatterChart>
        <c:scatterStyle val="smoothMarker"/>
        <c:varyColors val="0"/>
        <c:ser>
          <c:idx val="0"/>
          <c:order val="0"/>
          <c:tx>
            <c:v>Perlka Granulat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10%Feuchte'!$E$14:$E$21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15-4AC8-BDC7-8BBDAEBD53B1}"/>
            </c:ext>
          </c:extLst>
        </c:ser>
        <c:ser>
          <c:idx val="1"/>
          <c:order val="1"/>
          <c:tx>
            <c:v>Perlka vermahlen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10%Feuchte'!$I$14:$I$21</c:f>
              <c:numCache>
                <c:formatCode>0.0%</c:formatCode>
                <c:ptCount val="8"/>
                <c:pt idx="0">
                  <c:v>0.81865829024995784</c:v>
                </c:pt>
                <c:pt idx="1">
                  <c:v>0.75153647457023243</c:v>
                </c:pt>
                <c:pt idx="2">
                  <c:v>0.66569702394271657</c:v>
                </c:pt>
                <c:pt idx="3">
                  <c:v>0.51650126726876811</c:v>
                </c:pt>
                <c:pt idx="4">
                  <c:v>0.47509829619921362</c:v>
                </c:pt>
                <c:pt idx="5">
                  <c:v>0.27918917235426549</c:v>
                </c:pt>
                <c:pt idx="6">
                  <c:v>0.13491635186184564</c:v>
                </c:pt>
                <c:pt idx="7">
                  <c:v>4.7644373531888488E-2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15-4AC8-BDC7-8BBDAEBD53B1}"/>
            </c:ext>
          </c:extLst>
        </c:ser>
        <c:ser>
          <c:idx val="2"/>
          <c:order val="2"/>
          <c:tx>
            <c:v>Cyanamid Referenz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10%Feuchte'!$M$14:$M$21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15-4AC8-BDC7-8BBDAEBD5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53776"/>
        <c:axId val="490654560"/>
      </c:scatterChart>
      <c:valAx>
        <c:axId val="490653776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Lagerzeit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54560"/>
        <c:crosses val="autoZero"/>
        <c:crossBetween val="midCat"/>
      </c:valAx>
      <c:valAx>
        <c:axId val="4906545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5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54052779485019"/>
          <c:y val="0.18593842896709734"/>
          <c:w val="0.19782078786543433"/>
          <c:h val="0.1864653934832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Referenz</a:t>
            </a:r>
            <a:r>
              <a:rPr lang="en-US" baseline="0"/>
              <a:t> 10</a:t>
            </a:r>
            <a:r>
              <a:rPr lang="en-US"/>
              <a:t>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Kinetik'!$Z$18:$Z$25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Kinetik'!$AA$18:$AA$25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4-4791-B166-6D3BDF668AC5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Kinetik'!$Z$55:$Z$127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Kinetik'!$AA$55:$AA$127</c:f>
              <c:numCache>
                <c:formatCode>0.0%</c:formatCode>
                <c:ptCount val="73"/>
                <c:pt idx="0">
                  <c:v>0</c:v>
                </c:pt>
                <c:pt idx="1">
                  <c:v>0.92553228177937974</c:v>
                </c:pt>
                <c:pt idx="2">
                  <c:v>0.85661000465440684</c:v>
                </c:pt>
                <c:pt idx="3">
                  <c:v>0.79282021222072963</c:v>
                </c:pt>
                <c:pt idx="4">
                  <c:v>0.73378070007402296</c:v>
                </c:pt>
                <c:pt idx="5">
                  <c:v>0.67913772568050701</c:v>
                </c:pt>
                <c:pt idx="6">
                  <c:v>0.62856388890572268</c:v>
                </c:pt>
                <c:pt idx="7">
                  <c:v>0.58175617035616245</c:v>
                </c:pt>
                <c:pt idx="8">
                  <c:v>0.53843411580112321</c:v>
                </c:pt>
                <c:pt idx="9">
                  <c:v>0.49833815579652224</c:v>
                </c:pt>
                <c:pt idx="10">
                  <c:v>0.46122805044249165</c:v>
                </c:pt>
                <c:pt idx="11">
                  <c:v>0.42688144995632749</c:v>
                </c:pt>
                <c:pt idx="12">
                  <c:v>0.39509256243628577</c:v>
                </c:pt>
                <c:pt idx="13">
                  <c:v>0.36567092083396963</c:v>
                </c:pt>
                <c:pt idx="14">
                  <c:v>0.33844024174746828</c:v>
                </c:pt>
                <c:pt idx="15">
                  <c:v>0.31323736919756801</c:v>
                </c:pt>
                <c:pt idx="16">
                  <c:v>0.28991129705853741</c:v>
                </c:pt>
                <c:pt idx="17">
                  <c:v>0.26832226428626282</c:v>
                </c:pt>
                <c:pt idx="18">
                  <c:v>0.24834091752267887</c:v>
                </c:pt>
                <c:pt idx="19">
                  <c:v>0.2298475360591366</c:v>
                </c:pt>
                <c:pt idx="20">
                  <c:v>0.21273131451498162</c:v>
                </c:pt>
                <c:pt idx="21">
                  <c:v>0.19688969893342095</c:v>
                </c:pt>
                <c:pt idx="22">
                  <c:v>0.1822277723168165</c:v>
                </c:pt>
                <c:pt idx="23">
                  <c:v>0.16865768591976249</c:v>
                </c:pt>
                <c:pt idx="24">
                  <c:v>0.15609813289247035</c:v>
                </c:pt>
                <c:pt idx="25">
                  <c:v>0.14447386112072924</c:v>
                </c:pt>
                <c:pt idx="26">
                  <c:v>0.13371522234356328</c:v>
                </c:pt>
                <c:pt idx="27">
                  <c:v>0.123757754847068</c:v>
                </c:pt>
                <c:pt idx="28">
                  <c:v>0.11454179723408478</c:v>
                </c:pt>
                <c:pt idx="29">
                  <c:v>0.10601213095556589</c:v>
                </c:pt>
                <c:pt idx="30">
                  <c:v>9.8117649461813505E-2</c:v>
                </c:pt>
                <c:pt idx="31">
                  <c:v>9.0811051991270861E-2</c:v>
                </c:pt>
                <c:pt idx="32">
                  <c:v>8.4048560162163513E-2</c:v>
                </c:pt>
                <c:pt idx="33">
                  <c:v>7.7789655668914146E-2</c:v>
                </c:pt>
                <c:pt idx="34">
                  <c:v>7.1996837511707074E-2</c:v>
                </c:pt>
                <c:pt idx="35">
                  <c:v>6.6635397304613236E-2</c:v>
                </c:pt>
                <c:pt idx="36">
                  <c:v>6.1673211316005984E-2</c:v>
                </c:pt>
                <c:pt idx="37">
                  <c:v>5.7080547995253007E-2</c:v>
                </c:pt>
                <c:pt idx="38">
                  <c:v>5.2829889832456095E-2</c:v>
                </c:pt>
                <c:pt idx="39">
                  <c:v>4.8895768483889768E-2</c:v>
                </c:pt>
                <c:pt idx="40">
                  <c:v>4.5254612175272033E-2</c:v>
                </c:pt>
                <c:pt idx="41">
                  <c:v>4.1884604468565609E-2</c:v>
                </c:pt>
                <c:pt idx="42">
                  <c:v>3.8765553546093144E-2</c:v>
                </c:pt>
                <c:pt idx="43">
                  <c:v>3.5878771228765982E-2</c:v>
                </c:pt>
                <c:pt idx="44">
                  <c:v>3.3206961003549515E-2</c:v>
                </c:pt>
                <c:pt idx="45">
                  <c:v>3.0734114389267621E-2</c:v>
                </c:pt>
                <c:pt idx="46">
                  <c:v>2.8445415019809253E-2</c:v>
                </c:pt>
                <c:pt idx="47">
                  <c:v>2.6327149870039618E-2</c:v>
                </c:pt>
                <c:pt idx="48">
                  <c:v>2.4366627092515334E-2</c:v>
                </c:pt>
                <c:pt idx="49">
                  <c:v>2.25520999727119E-2</c:v>
                </c:pt>
                <c:pt idx="50">
                  <c:v>2.0872696547131763E-2</c:v>
                </c:pt>
                <c:pt idx="51">
                  <c:v>1.9318354462591395E-2</c:v>
                </c:pt>
                <c:pt idx="52">
                  <c:v>1.7879760686388566E-2</c:v>
                </c:pt>
                <c:pt idx="53">
                  <c:v>1.6548295706115893E-2</c:v>
                </c:pt>
                <c:pt idx="54">
                  <c:v>1.5315981884786981E-2</c:v>
                </c:pt>
                <c:pt idx="55">
                  <c:v>1.417543566183844E-2</c:v>
                </c:pt>
                <c:pt idx="56">
                  <c:v>1.3119823313614191E-2</c:v>
                </c:pt>
                <c:pt idx="57">
                  <c:v>1.2142820008265665E-2</c:v>
                </c:pt>
                <c:pt idx="58">
                  <c:v>1.123857190974005E-2</c:v>
                </c:pt>
                <c:pt idx="59">
                  <c:v>1.0401661103798077E-2</c:v>
                </c:pt>
                <c:pt idx="60">
                  <c:v>9.6270731359113133E-3</c:v>
                </c:pt>
                <c:pt idx="61">
                  <c:v>8.910166966538036E-3</c:v>
                </c:pt>
                <c:pt idx="62">
                  <c:v>8.2466471637613007E-3</c:v>
                </c:pt>
                <c:pt idx="63">
                  <c:v>7.632538166677692E-3</c:v>
                </c:pt>
                <c:pt idx="64">
                  <c:v>7.0641604653328199E-3</c:v>
                </c:pt>
                <c:pt idx="65">
                  <c:v>6.5381085544827114E-3</c:v>
                </c:pt>
                <c:pt idx="66">
                  <c:v>6.0512305290882258E-3</c:v>
                </c:pt>
                <c:pt idx="67">
                  <c:v>5.600609199286454E-3</c:v>
                </c:pt>
                <c:pt idx="68">
                  <c:v>5.1835446116871506E-3</c:v>
                </c:pt>
                <c:pt idx="69">
                  <c:v>4.7975378722682847E-3</c:v>
                </c:pt>
                <c:pt idx="70">
                  <c:v>4.4402761739436572E-3</c:v>
                </c:pt>
                <c:pt idx="71">
                  <c:v>4.1096189390934295E-3</c:v>
                </c:pt>
                <c:pt idx="72">
                  <c:v>3.8035849940287287E-3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4-4791-B166-6D3BDF668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7376"/>
        <c:axId val="256595808"/>
      </c:scatterChart>
      <c:valAx>
        <c:axId val="2565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5808"/>
        <c:crosses val="autoZero"/>
        <c:crossBetween val="midCat"/>
      </c:valAx>
      <c:valAx>
        <c:axId val="25659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Referenz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Kinetik'!$AF$18:$AF$25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Kinetik'!$AG$18:$AG$25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8E-4EF0-8744-E01BBED1B977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Kinetik'!$AF$55:$AF$127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Kinetik'!$AG$55:$AG$127</c:f>
              <c:numCache>
                <c:formatCode>0.0%</c:formatCode>
                <c:ptCount val="73"/>
                <c:pt idx="0">
                  <c:v>0</c:v>
                </c:pt>
                <c:pt idx="1">
                  <c:v>0.86565303789654513</c:v>
                </c:pt>
                <c:pt idx="2">
                  <c:v>0.74935518205513596</c:v>
                </c:pt>
                <c:pt idx="3">
                  <c:v>0.64868158982496371</c:v>
                </c:pt>
                <c:pt idx="4">
                  <c:v>0.56153318887288595</c:v>
                </c:pt>
                <c:pt idx="5">
                  <c:v>0.48609291083910072</c:v>
                </c:pt>
                <c:pt idx="6">
                  <c:v>0.42078780497784252</c:v>
                </c:pt>
                <c:pt idx="7">
                  <c:v>0.36425624169754528</c:v>
                </c:pt>
                <c:pt idx="8">
                  <c:v>0.31531952220575221</c:v>
                </c:pt>
                <c:pt idx="9">
                  <c:v>0.27295730231198367</c:v>
                </c:pt>
                <c:pt idx="10">
                  <c:v>0.2362863179680299</c:v>
                </c:pt>
                <c:pt idx="11">
                  <c:v>0.20454196896727531</c:v>
                </c:pt>
                <c:pt idx="12">
                  <c:v>0.17706237681807083</c:v>
                </c:pt>
                <c:pt idx="13">
                  <c:v>0.15327458439338854</c:v>
                </c:pt>
                <c:pt idx="14">
                  <c:v>0.13268260961562051</c:v>
                </c:pt>
                <c:pt idx="15">
                  <c:v>0.114857104092533</c:v>
                </c:pt>
                <c:pt idx="16">
                  <c:v>9.9426401084063851E-2</c:v>
                </c:pt>
                <c:pt idx="17">
                  <c:v>8.606876614758574E-2</c:v>
                </c:pt>
                <c:pt idx="18">
                  <c:v>7.4505688885435656E-2</c:v>
                </c:pt>
                <c:pt idx="19">
                  <c:v>6.4496075925785046E-2</c:v>
                </c:pt>
                <c:pt idx="20">
                  <c:v>5.5831224058888934E-2</c:v>
                </c:pt>
                <c:pt idx="21">
                  <c:v>4.833046871720853E-2</c:v>
                </c:pt>
                <c:pt idx="22">
                  <c:v>4.1837417069009813E-2</c:v>
                </c:pt>
                <c:pt idx="23">
                  <c:v>3.6216687184393838E-2</c:v>
                </c:pt>
                <c:pt idx="24">
                  <c:v>3.1351085284464508E-2</c:v>
                </c:pt>
                <c:pt idx="25">
                  <c:v>2.7139162218495359E-2</c:v>
                </c:pt>
                <c:pt idx="26">
                  <c:v>2.3493098220965986E-2</c:v>
                </c:pt>
                <c:pt idx="27">
                  <c:v>2.0336871845064452E-2</c:v>
                </c:pt>
                <c:pt idx="28">
                  <c:v>1.7604674894411153E-2</c:v>
                </c:pt>
                <c:pt idx="29">
                  <c:v>1.5239540303890251E-2</c:v>
                </c:pt>
                <c:pt idx="30">
                  <c:v>1.3192154360522958E-2</c:v>
                </c:pt>
                <c:pt idx="31">
                  <c:v>1.1419828498858257E-2</c:v>
                </c:pt>
                <c:pt idx="32">
                  <c:v>9.8856092325291349E-3</c:v>
                </c:pt>
                <c:pt idx="33">
                  <c:v>8.5575076638003574E-3</c:v>
                </c:pt>
                <c:pt idx="34">
                  <c:v>7.4078325061678E-3</c:v>
                </c:pt>
                <c:pt idx="35">
                  <c:v>6.4126127133453358E-3</c:v>
                </c:pt>
                <c:pt idx="36">
                  <c:v>5.5510976762933291E-3</c:v>
                </c:pt>
                <c:pt idx="37">
                  <c:v>4.8053245672579764E-3</c:v>
                </c:pt>
                <c:pt idx="38">
                  <c:v>4.1597438098246288E-3</c:v>
                </c:pt>
                <c:pt idx="39">
                  <c:v>3.6008948659316175E-3</c:v>
                </c:pt>
                <c:pt idx="40">
                  <c:v>3.1171255799138588E-3</c:v>
                </c:pt>
                <c:pt idx="41">
                  <c:v>2.6983492278215906E-3</c:v>
                </c:pt>
                <c:pt idx="42">
                  <c:v>2.3358342064250721E-3</c:v>
                </c:pt>
                <c:pt idx="43">
                  <c:v>2.0220219768625849E-3</c:v>
                </c:pt>
                <c:pt idx="44">
                  <c:v>1.7503694670062736E-3</c:v>
                </c:pt>
                <c:pt idx="45">
                  <c:v>1.5152126465913477E-3</c:v>
                </c:pt>
                <c:pt idx="46">
                  <c:v>1.311648430612237E-3</c:v>
                </c:pt>
                <c:pt idx="47">
                  <c:v>1.1354324486387035E-3</c:v>
                </c:pt>
                <c:pt idx="48">
                  <c:v>9.8289054851376689E-4</c:v>
                </c:pt>
                <c:pt idx="49">
                  <c:v>8.5084218926096496E-4</c:v>
                </c:pt>
                <c:pt idx="50">
                  <c:v>7.3653412592180603E-4</c:v>
                </c:pt>
                <c:pt idx="51">
                  <c:v>6.3758300363384068E-4</c:v>
                </c:pt>
                <c:pt idx="52">
                  <c:v>5.5192566401995522E-4</c:v>
                </c:pt>
                <c:pt idx="53">
                  <c:v>4.7777612776329692E-4</c:v>
                </c:pt>
                <c:pt idx="54">
                  <c:v>4.1358835644257522E-4</c:v>
                </c:pt>
                <c:pt idx="55">
                  <c:v>3.5802401720166351E-4</c:v>
                </c:pt>
                <c:pt idx="56">
                  <c:v>3.0992457813791032E-4</c:v>
                </c:pt>
                <c:pt idx="57">
                  <c:v>2.6828715259026359E-4</c:v>
                </c:pt>
                <c:pt idx="58">
                  <c:v>2.3224358867389533E-4</c:v>
                </c:pt>
                <c:pt idx="59">
                  <c:v>2.0104236807233096E-4</c:v>
                </c:pt>
                <c:pt idx="60">
                  <c:v>1.740329366718649E-4</c:v>
                </c:pt>
                <c:pt idx="61">
                  <c:v>1.5065214032763719E-4</c:v>
                </c:pt>
                <c:pt idx="62">
                  <c:v>1.3041248294333525E-4</c:v>
                </c:pt>
                <c:pt idx="63">
                  <c:v>1.1289196204221241E-4</c:v>
                </c:pt>
                <c:pt idx="64">
                  <c:v>9.7725269898265267E-5</c:v>
                </c:pt>
                <c:pt idx="65">
                  <c:v>8.4596176768703707E-5</c:v>
                </c:pt>
                <c:pt idx="66">
                  <c:v>7.323093741600184E-5</c:v>
                </c:pt>
                <c:pt idx="67">
                  <c:v>6.3392583443680419E-5</c:v>
                </c:pt>
                <c:pt idx="68">
                  <c:v>5.4875982439436314E-5</c:v>
                </c:pt>
                <c:pt idx="69">
                  <c:v>4.750356090738452E-5</c:v>
                </c:pt>
                <c:pt idx="70">
                  <c:v>4.1121601811358229E-5</c:v>
                </c:pt>
                <c:pt idx="71">
                  <c:v>3.5597039532020356E-5</c:v>
                </c:pt>
                <c:pt idx="72">
                  <c:v>3.0814685411749201E-5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8E-4EF0-8744-E01BBED1B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5024"/>
        <c:axId val="256594632"/>
      </c:scatterChart>
      <c:valAx>
        <c:axId val="25659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4632"/>
        <c:crosses val="autoZero"/>
        <c:crossBetween val="midCat"/>
      </c:valAx>
      <c:valAx>
        <c:axId val="25659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Wiederfindung Refesol 01-A 5% Bodenfeuchte 12°C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21036030290026E-2"/>
          <c:y val="0.13661141804788213"/>
          <c:w val="0.84787045949153261"/>
          <c:h val="0.69984048955206568"/>
        </c:manualLayout>
      </c:layout>
      <c:scatterChart>
        <c:scatterStyle val="smoothMarker"/>
        <c:varyColors val="0"/>
        <c:ser>
          <c:idx val="0"/>
          <c:order val="0"/>
          <c:tx>
            <c:v>Perlka Granulat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5%Feuchte'!$E$14:$E$21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9E-4638-9611-8DF39DB8A874}"/>
            </c:ext>
          </c:extLst>
        </c:ser>
        <c:ser>
          <c:idx val="1"/>
          <c:order val="1"/>
          <c:tx>
            <c:v>Perlka vermahlen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5%Feuchte'!$I$14:$I$21</c:f>
              <c:numCache>
                <c:formatCode>0.0%</c:formatCode>
                <c:ptCount val="8"/>
                <c:pt idx="0">
                  <c:v>0.56005973970556855</c:v>
                </c:pt>
                <c:pt idx="1">
                  <c:v>0.6219683231644676</c:v>
                </c:pt>
                <c:pt idx="2">
                  <c:v>0.46409642443972127</c:v>
                </c:pt>
                <c:pt idx="3">
                  <c:v>0.34192740481540357</c:v>
                </c:pt>
                <c:pt idx="4">
                  <c:v>0.15473420833150434</c:v>
                </c:pt>
                <c:pt idx="5">
                  <c:v>5.0842861662222627E-2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9E-4638-9611-8DF39DB8A874}"/>
            </c:ext>
          </c:extLst>
        </c:ser>
        <c:ser>
          <c:idx val="2"/>
          <c:order val="2"/>
          <c:tx>
            <c:v>Cyanamid Referenz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5%Feuchte'!$M$14:$M$21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9E-4638-9611-8DF39DB8A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55344"/>
        <c:axId val="490655736"/>
      </c:scatterChart>
      <c:valAx>
        <c:axId val="490655344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Lagerzeit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55736"/>
        <c:crosses val="autoZero"/>
        <c:crossBetween val="midCat"/>
      </c:valAx>
      <c:valAx>
        <c:axId val="490655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55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54052779485019"/>
          <c:y val="0.18593842896709734"/>
          <c:w val="0.19782078786543433"/>
          <c:h val="0.1864653934832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Modellkinetik Refesol01A 10% Feuchte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492847769028871"/>
          <c:y val="0.17171296296296296"/>
          <c:w val="0.7638134295713036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Istwerte Cyanamid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'Modellierung 2stufige Kinet'!$A$18:$A$25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'Modellierung 2stufige Kinet'!$B$18:$B$25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A-46BD-8FAB-02974F6701C8}"/>
            </c:ext>
          </c:extLst>
        </c:ser>
        <c:ser>
          <c:idx val="1"/>
          <c:order val="1"/>
          <c:tx>
            <c:v>Modell CaNCN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Kinet'!$B$55:$B$127</c:f>
              <c:numCache>
                <c:formatCode>0.0%</c:formatCode>
                <c:ptCount val="73"/>
                <c:pt idx="0">
                  <c:v>1</c:v>
                </c:pt>
                <c:pt idx="1">
                  <c:v>0.84428287008347858</c:v>
                </c:pt>
                <c:pt idx="2">
                  <c:v>0.7128135647163959</c:v>
                </c:pt>
                <c:pt idx="3">
                  <c:v>0.60181628225319417</c:v>
                </c:pt>
                <c:pt idx="4">
                  <c:v>0.50810317804369554</c:v>
                </c:pt>
                <c:pt idx="5">
                  <c:v>0.42898280945726797</c:v>
                </c:pt>
                <c:pt idx="6">
                  <c:v>0.36218283758505626</c:v>
                </c:pt>
                <c:pt idx="7">
                  <c:v>0.30578476561128964</c:v>
                </c:pt>
                <c:pt idx="8">
                  <c:v>0.25816883953810338</c:v>
                </c:pt>
                <c:pt idx="9">
                  <c:v>0.21796752881135095</c:v>
                </c:pt>
                <c:pt idx="10">
                  <c:v>0.18402625080985069</c:v>
                </c:pt>
                <c:pt idx="11">
                  <c:v>0.15537021120444283</c:v>
                </c:pt>
                <c:pt idx="12">
                  <c:v>0.13117640784116325</c:v>
                </c:pt>
                <c:pt idx="13">
                  <c:v>0.11074999409937823</c:v>
                </c:pt>
                <c:pt idx="14">
                  <c:v>9.3504322879951363E-2</c:v>
                </c:pt>
                <c:pt idx="15">
                  <c:v>7.8944098086297598E-2</c:v>
                </c:pt>
                <c:pt idx="16">
                  <c:v>6.6651149708450985E-2</c:v>
                </c:pt>
                <c:pt idx="17">
                  <c:v>5.6272423970214598E-2</c:v>
                </c:pt>
                <c:pt idx="18">
                  <c:v>4.7509843616127111E-2</c:v>
                </c:pt>
                <c:pt idx="19">
                  <c:v>4.0111747125441029E-2</c:v>
                </c:pt>
                <c:pt idx="20">
                  <c:v>3.3865660987130071E-2</c:v>
                </c:pt>
                <c:pt idx="21">
                  <c:v>2.8592197455488275E-2</c:v>
                </c:pt>
                <c:pt idx="22">
                  <c:v>2.4139902529713174E-2</c:v>
                </c:pt>
                <c:pt idx="23">
                  <c:v>2.0380906191321661E-2</c:v>
                </c:pt>
                <c:pt idx="24">
                  <c:v>1.7207249974111195E-2</c:v>
                </c:pt>
                <c:pt idx="25">
                  <c:v>1.4527786394386455E-2</c:v>
                </c:pt>
                <c:pt idx="26">
                  <c:v>1.2265561193012312E-2</c:v>
                </c:pt>
                <c:pt idx="27">
                  <c:v>1.0355603207220966E-2</c:v>
                </c:pt>
                <c:pt idx="28">
                  <c:v>8.7430583972381952E-3</c:v>
                </c:pt>
                <c:pt idx="29">
                  <c:v>7.3816144369277178E-3</c:v>
                </c:pt>
                <c:pt idx="30">
                  <c:v>6.2321706226589769E-3</c:v>
                </c:pt>
                <c:pt idx="31">
                  <c:v>5.2617149001484573E-3</c:v>
                </c:pt>
                <c:pt idx="32">
                  <c:v>4.4423757574583453E-3</c:v>
                </c:pt>
                <c:pt idx="33">
                  <c:v>3.7506217544962003E-3</c:v>
                </c:pt>
                <c:pt idx="34">
                  <c:v>3.1665856994835821E-3</c:v>
                </c:pt>
                <c:pt idx="35">
                  <c:v>2.6734940627252996E-3</c:v>
                </c:pt>
                <c:pt idx="36">
                  <c:v>2.257185240428854E-3</c:v>
                </c:pt>
                <c:pt idx="37">
                  <c:v>1.9057028330993404E-3</c:v>
                </c:pt>
                <c:pt idx="38">
                  <c:v>1.6089522574553265E-3</c:v>
                </c:pt>
                <c:pt idx="39">
                  <c:v>1.3584108297516756E-3</c:v>
                </c:pt>
                <c:pt idx="40">
                  <c:v>1.1468829940952236E-3</c:v>
                </c:pt>
                <c:pt idx="41">
                  <c:v>9.6829366590464898E-4</c:v>
                </c:pt>
                <c:pt idx="42">
                  <c:v>8.1751375533363024E-4</c:v>
                </c:pt>
                <c:pt idx="43">
                  <c:v>6.902128596857997E-4</c:v>
                </c:pt>
                <c:pt idx="44">
                  <c:v>5.8273489414405243E-4</c:v>
                </c:pt>
                <c:pt idx="45">
                  <c:v>4.9199308892573237E-4</c:v>
                </c:pt>
                <c:pt idx="46">
                  <c:v>4.1538133717945361E-4</c:v>
                </c:pt>
                <c:pt idx="47">
                  <c:v>3.5069934753298205E-4</c:v>
                </c:pt>
                <c:pt idx="48">
                  <c:v>2.9608945167154975E-4</c:v>
                </c:pt>
                <c:pt idx="49">
                  <c:v>2.4998325205869912E-4</c:v>
                </c:pt>
                <c:pt idx="50">
                  <c:v>2.1105657752092021E-4</c:v>
                </c:pt>
                <c:pt idx="51">
                  <c:v>1.7819145301935878E-4</c:v>
                </c:pt>
                <c:pt idx="52">
                  <c:v>1.5044399137952963E-4</c:v>
                </c:pt>
                <c:pt idx="53">
                  <c:v>1.2701728482872318E-4</c:v>
                </c:pt>
                <c:pt idx="54">
                  <c:v>1.0723851778540513E-4</c:v>
                </c:pt>
                <c:pt idx="55">
                  <c:v>9.0539643579360047E-5</c:v>
                </c:pt>
                <c:pt idx="56">
                  <c:v>7.6441070137517317E-5</c:v>
                </c:pt>
                <c:pt idx="57">
                  <c:v>6.4537886087955636E-5</c:v>
                </c:pt>
                <c:pt idx="58">
                  <c:v>5.4488231695459711E-5</c:v>
                </c:pt>
                <c:pt idx="59">
                  <c:v>4.6003480641616303E-5</c:v>
                </c:pt>
                <c:pt idx="60">
                  <c:v>3.8839950669933575E-5</c:v>
                </c:pt>
                <c:pt idx="61">
                  <c:v>3.279190502551226E-5</c:v>
                </c:pt>
                <c:pt idx="62">
                  <c:v>2.7685643690444293E-5</c:v>
                </c:pt>
                <c:pt idx="63">
                  <c:v>2.3374514715076869E-5</c:v>
                </c:pt>
                <c:pt idx="64">
                  <c:v>1.9734702370453608E-5</c:v>
                </c:pt>
                <c:pt idx="65">
                  <c:v>1.6661671157569806E-5</c:v>
                </c:pt>
                <c:pt idx="66">
                  <c:v>1.4067163545300155E-5</c:v>
                </c:pt>
                <c:pt idx="67">
                  <c:v>1.187666521195968E-5</c:v>
                </c:pt>
                <c:pt idx="68">
                  <c:v>1.0027264992173928E-5</c:v>
                </c:pt>
                <c:pt idx="69">
                  <c:v>8.4658480666801962E-6</c:v>
                </c:pt>
                <c:pt idx="70">
                  <c:v>7.1475705034274275E-6</c:v>
                </c:pt>
                <c:pt idx="71">
                  <c:v>6.034571338757714E-6</c:v>
                </c:pt>
                <c:pt idx="72">
                  <c:v>5.0948852096098639E-6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A-46BD-8FAB-02974F6701C8}"/>
            </c:ext>
          </c:extLst>
        </c:ser>
        <c:ser>
          <c:idx val="2"/>
          <c:order val="2"/>
          <c:tx>
            <c:v>Modell Cyanamid frei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Kinet'!$C$55:$C$127</c:f>
              <c:numCache>
                <c:formatCode>0.0%</c:formatCode>
                <c:ptCount val="73"/>
                <c:pt idx="0">
                  <c:v>0</c:v>
                </c:pt>
                <c:pt idx="1">
                  <c:v>0.14666486347017399</c:v>
                </c:pt>
                <c:pt idx="2">
                  <c:v>0.25476707832544876</c:v>
                </c:pt>
                <c:pt idx="3">
                  <c:v>0.33269982517102681</c:v>
                </c:pt>
                <c:pt idx="4">
                  <c:v>0.38710856814823547</c:v>
                </c:pt>
                <c:pt idx="5">
                  <c:v>0.42325065809256801</c:v>
                </c:pt>
                <c:pt idx="6">
                  <c:v>0.44528119244852932</c:v>
                </c:pt>
                <c:pt idx="7">
                  <c:v>0.45648024004265364</c:v>
                </c:pt>
                <c:pt idx="8">
                  <c:v>0.4594334443837586</c:v>
                </c:pt>
                <c:pt idx="9">
                  <c:v>0.456175558478704</c:v>
                </c:pt>
                <c:pt idx="10">
                  <c:v>0.4483045074307242</c:v>
                </c:pt>
                <c:pt idx="11">
                  <c:v>0.43707201911502142</c:v>
                </c:pt>
                <c:pt idx="12">
                  <c:v>0.42345562592935443</c:v>
                </c:pt>
                <c:pt idx="13">
                  <c:v>0.40821585673093369</c:v>
                </c:pt>
                <c:pt idx="14">
                  <c:v>0.39194165569629025</c:v>
                </c:pt>
                <c:pt idx="15">
                  <c:v>0.37508644270796193</c:v>
                </c:pt>
                <c:pt idx="16">
                  <c:v>0.35799673516292119</c:v>
                </c:pt>
                <c:pt idx="17">
                  <c:v>0.34093485771580445</c:v>
                </c:pt>
                <c:pt idx="18">
                  <c:v>0.32409695366296976</c:v>
                </c:pt>
                <c:pt idx="19">
                  <c:v>0.30762726293902298</c:v>
                </c:pt>
                <c:pt idx="20">
                  <c:v>0.29162943391317209</c:v>
                </c:pt>
                <c:pt idx="21">
                  <c:v>0.27617547890356942</c:v>
                </c:pt>
                <c:pt idx="22">
                  <c:v>0.26131285827573492</c:v>
                </c:pt>
                <c:pt idx="23">
                  <c:v>0.24707007855772614</c:v>
                </c:pt>
                <c:pt idx="24">
                  <c:v>0.23346111094281458</c:v>
                </c:pt>
                <c:pt idx="25">
                  <c:v>0.2204888736875458</c:v>
                </c:pt>
                <c:pt idx="26">
                  <c:v>0.20814797193126197</c:v>
                </c:pt>
                <c:pt idx="27">
                  <c:v>0.19642684872402569</c:v>
                </c:pt>
                <c:pt idx="28">
                  <c:v>0.18530946945535862</c:v>
                </c:pt>
                <c:pt idx="29">
                  <c:v>0.17477663675793939</c:v>
                </c:pt>
                <c:pt idx="30">
                  <c:v>0.16480701299173772</c:v>
                </c:pt>
                <c:pt idx="31">
                  <c:v>0.15537791154005054</c:v>
                </c:pt>
                <c:pt idx="32">
                  <c:v>0.14646590553068056</c:v>
                </c:pt>
                <c:pt idx="33">
                  <c:v>0.13804729256599849</c:v>
                </c:pt>
                <c:pt idx="34">
                  <c:v>0.13009844607442758</c:v>
                </c:pt>
                <c:pt idx="35">
                  <c:v>0.12259607756120247</c:v>
                </c:pt>
                <c:pt idx="36">
                  <c:v>0.11551742900269285</c:v>
                </c:pt>
                <c:pt idx="37">
                  <c:v>0.10884041062945671</c:v>
                </c:pt>
                <c:pt idx="38">
                  <c:v>0.10254369616644489</c:v>
                </c:pt>
                <c:pt idx="39">
                  <c:v>9.6606785075794704E-2</c:v>
                </c:pt>
                <c:pt idx="40">
                  <c:v>9.1010039344357141E-2</c:v>
                </c:pt>
                <c:pt idx="41">
                  <c:v>8.5734700767891733E-2</c:v>
                </c:pt>
                <c:pt idx="42">
                  <c:v>8.0762893421975984E-2</c:v>
                </c:pt>
                <c:pt idx="43">
                  <c:v>7.6077615008715682E-2</c:v>
                </c:pt>
                <c:pt idx="44">
                  <c:v>7.1662719974729047E-2</c:v>
                </c:pt>
                <c:pt idx="45">
                  <c:v>6.7502896667007845E-2</c:v>
                </c:pt>
                <c:pt idx="46">
                  <c:v>6.3583640295267072E-2</c:v>
                </c:pt>
                <c:pt idx="47">
                  <c:v>5.9891223075354251E-2</c:v>
                </c:pt>
                <c:pt idx="48">
                  <c:v>5.6412662616799059E-2</c:v>
                </c:pt>
                <c:pt idx="49">
                  <c:v>5.3135689371628214E-2</c:v>
                </c:pt>
                <c:pt idx="50">
                  <c:v>5.0048713767627942E-2</c:v>
                </c:pt>
                <c:pt idx="51">
                  <c:v>4.7140793496559037E-2</c:v>
                </c:pt>
                <c:pt idx="52">
                  <c:v>4.4401601307875883E-2</c:v>
                </c:pt>
                <c:pt idx="53">
                  <c:v>4.1821393564485866E-2</c:v>
                </c:pt>
                <c:pt idx="54">
                  <c:v>3.9390979743615703E-2</c:v>
                </c:pt>
                <c:pt idx="55">
                  <c:v>3.7101693008645353E-2</c:v>
                </c:pt>
                <c:pt idx="56">
                  <c:v>3.4945361933425512E-2</c:v>
                </c:pt>
                <c:pt idx="57">
                  <c:v>3.2914283426411298E-2</c:v>
                </c:pt>
                <c:pt idx="58">
                  <c:v>3.1001196875778736E-2</c:v>
                </c:pt>
                <c:pt idx="59">
                  <c:v>2.9199259516841065E-2</c:v>
                </c:pt>
                <c:pt idx="60">
                  <c:v>2.7502023008199022E-2</c:v>
                </c:pt>
                <c:pt idx="61">
                  <c:v>2.5903411192074313E-2</c:v>
                </c:pt>
                <c:pt idx="62">
                  <c:v>2.4397699006340035E-2</c:v>
                </c:pt>
                <c:pt idx="63">
                  <c:v>2.2979492510205139E-2</c:v>
                </c:pt>
                <c:pt idx="64">
                  <c:v>2.1643709981801245E-2</c:v>
                </c:pt>
                <c:pt idx="65">
                  <c:v>2.0385564043639406E-2</c:v>
                </c:pt>
                <c:pt idx="66">
                  <c:v>1.9200544770720255E-2</c:v>
                </c:pt>
                <c:pt idx="67">
                  <c:v>1.8084403735732692E-2</c:v>
                </c:pt>
                <c:pt idx="68">
                  <c:v>1.7033138946057468E-2</c:v>
                </c:pt>
                <c:pt idx="69">
                  <c:v>1.6042980628042453E-2</c:v>
                </c:pt>
                <c:pt idx="70">
                  <c:v>1.5110377815107533E-2</c:v>
                </c:pt>
                <c:pt idx="71">
                  <c:v>1.4231985697572809E-2</c:v>
                </c:pt>
                <c:pt idx="72">
                  <c:v>1.3404653693604388E-2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A-46BD-8FAB-02974F6701C8}"/>
            </c:ext>
          </c:extLst>
        </c:ser>
        <c:ser>
          <c:idx val="3"/>
          <c:order val="3"/>
          <c:tx>
            <c:v>Modell Cyanamid gesamt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Kinet'!$D$55:$D$127</c:f>
              <c:numCache>
                <c:formatCode>0.0%</c:formatCode>
                <c:ptCount val="73"/>
                <c:pt idx="0">
                  <c:v>1</c:v>
                </c:pt>
                <c:pt idx="1">
                  <c:v>0.99094773355365251</c:v>
                </c:pt>
                <c:pt idx="2">
                  <c:v>0.96758064304184466</c:v>
                </c:pt>
                <c:pt idx="3">
                  <c:v>0.93451610742422098</c:v>
                </c:pt>
                <c:pt idx="4">
                  <c:v>0.895211746191931</c:v>
                </c:pt>
                <c:pt idx="5">
                  <c:v>0.85223346754983598</c:v>
                </c:pt>
                <c:pt idx="6">
                  <c:v>0.80746403003358558</c:v>
                </c:pt>
                <c:pt idx="7">
                  <c:v>0.76226500565394328</c:v>
                </c:pt>
                <c:pt idx="8">
                  <c:v>0.71760228392186198</c:v>
                </c:pt>
                <c:pt idx="9">
                  <c:v>0.6741430872900549</c:v>
                </c:pt>
                <c:pt idx="10">
                  <c:v>0.63233075824057483</c:v>
                </c:pt>
                <c:pt idx="11">
                  <c:v>0.5924422303194643</c:v>
                </c:pt>
                <c:pt idx="12">
                  <c:v>0.55463203377051773</c:v>
                </c:pt>
                <c:pt idx="13">
                  <c:v>0.51896585083031188</c:v>
                </c:pt>
                <c:pt idx="14">
                  <c:v>0.48544597857624161</c:v>
                </c:pt>
                <c:pt idx="15">
                  <c:v>0.45403054079425953</c:v>
                </c:pt>
                <c:pt idx="16">
                  <c:v>0.42464788487137217</c:v>
                </c:pt>
                <c:pt idx="17">
                  <c:v>0.39720728168601904</c:v>
                </c:pt>
                <c:pt idx="18">
                  <c:v>0.37160679727909685</c:v>
                </c:pt>
                <c:pt idx="19">
                  <c:v>0.347739010064464</c:v>
                </c:pt>
                <c:pt idx="20">
                  <c:v>0.32549509490030215</c:v>
                </c:pt>
                <c:pt idx="21">
                  <c:v>0.30476767635905772</c:v>
                </c:pt>
                <c:pt idx="22">
                  <c:v>0.28545276080544807</c:v>
                </c:pt>
                <c:pt idx="23">
                  <c:v>0.26745098474904783</c:v>
                </c:pt>
                <c:pt idx="24">
                  <c:v>0.25066836091692579</c:v>
                </c:pt>
                <c:pt idx="25">
                  <c:v>0.23501666008193225</c:v>
                </c:pt>
                <c:pt idx="26">
                  <c:v>0.22041353312427428</c:v>
                </c:pt>
                <c:pt idx="27">
                  <c:v>0.20678245193124664</c:v>
                </c:pt>
                <c:pt idx="28">
                  <c:v>0.1940525278525968</c:v>
                </c:pt>
                <c:pt idx="29">
                  <c:v>0.18215825119486712</c:v>
                </c:pt>
                <c:pt idx="30">
                  <c:v>0.17103918361439671</c:v>
                </c:pt>
                <c:pt idx="31">
                  <c:v>0.160639626440199</c:v>
                </c:pt>
                <c:pt idx="32">
                  <c:v>0.15090828128813891</c:v>
                </c:pt>
                <c:pt idx="33">
                  <c:v>0.14179791432049468</c:v>
                </c:pt>
                <c:pt idx="34">
                  <c:v>0.13326503177391116</c:v>
                </c:pt>
                <c:pt idx="35">
                  <c:v>0.12526957162392777</c:v>
                </c:pt>
                <c:pt idx="36">
                  <c:v>0.1177746142431217</c:v>
                </c:pt>
                <c:pt idx="37">
                  <c:v>0.11074611346255604</c:v>
                </c:pt>
                <c:pt idx="38">
                  <c:v>0.10415264842390022</c:v>
                </c:pt>
                <c:pt idx="39">
                  <c:v>9.7965195905546379E-2</c:v>
                </c:pt>
                <c:pt idx="40">
                  <c:v>9.2156922338452366E-2</c:v>
                </c:pt>
                <c:pt idx="41">
                  <c:v>8.6702994433796379E-2</c:v>
                </c:pt>
                <c:pt idx="42">
                  <c:v>8.1580407177309619E-2</c:v>
                </c:pt>
                <c:pt idx="43">
                  <c:v>7.6767827868401486E-2</c:v>
                </c:pt>
                <c:pt idx="44">
                  <c:v>7.2245454868873099E-2</c:v>
                </c:pt>
                <c:pt idx="45">
                  <c:v>6.7994889755933582E-2</c:v>
                </c:pt>
                <c:pt idx="46">
                  <c:v>6.3999021632446529E-2</c:v>
                </c:pt>
                <c:pt idx="47">
                  <c:v>6.0241922422887235E-2</c:v>
                </c:pt>
                <c:pt idx="48">
                  <c:v>5.6708752068470605E-2</c:v>
                </c:pt>
                <c:pt idx="49">
                  <c:v>5.3385672623686917E-2</c:v>
                </c:pt>
                <c:pt idx="50">
                  <c:v>5.0259770345148863E-2</c:v>
                </c:pt>
                <c:pt idx="51">
                  <c:v>4.7318984949578397E-2</c:v>
                </c:pt>
                <c:pt idx="52">
                  <c:v>4.4552045299255411E-2</c:v>
                </c:pt>
                <c:pt idx="53">
                  <c:v>4.1948410849314589E-2</c:v>
                </c:pt>
                <c:pt idx="54">
                  <c:v>3.9498218261401111E-2</c:v>
                </c:pt>
                <c:pt idx="55">
                  <c:v>3.719223265222471E-2</c:v>
                </c:pt>
                <c:pt idx="56">
                  <c:v>3.5021803003563029E-2</c:v>
                </c:pt>
                <c:pt idx="57">
                  <c:v>3.2978821312499254E-2</c:v>
                </c:pt>
                <c:pt idx="58">
                  <c:v>3.1055685107474196E-2</c:v>
                </c:pt>
                <c:pt idx="59">
                  <c:v>2.9245262997482681E-2</c:v>
                </c:pt>
                <c:pt idx="60">
                  <c:v>2.7540862958868956E-2</c:v>
                </c:pt>
                <c:pt idx="61">
                  <c:v>2.5936203097099826E-2</c:v>
                </c:pt>
                <c:pt idx="62">
                  <c:v>2.4425384650030479E-2</c:v>
                </c:pt>
                <c:pt idx="63">
                  <c:v>2.3002867024920215E-2</c:v>
                </c:pt>
                <c:pt idx="64">
                  <c:v>2.1663444684171699E-2</c:v>
                </c:pt>
                <c:pt idx="65">
                  <c:v>2.0402225714796975E-2</c:v>
                </c:pt>
                <c:pt idx="66">
                  <c:v>1.9214611934265557E-2</c:v>
                </c:pt>
                <c:pt idx="67">
                  <c:v>1.8096280400944652E-2</c:v>
                </c:pt>
                <c:pt idx="68">
                  <c:v>1.7043166211049642E-2</c:v>
                </c:pt>
                <c:pt idx="69">
                  <c:v>1.6051446476109132E-2</c:v>
                </c:pt>
                <c:pt idx="70">
                  <c:v>1.5117525385610961E-2</c:v>
                </c:pt>
                <c:pt idx="71">
                  <c:v>1.4238020268911567E-2</c:v>
                </c:pt>
                <c:pt idx="72">
                  <c:v>1.3409748578813998E-2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A-46BD-8FAB-02974F6701C8}"/>
            </c:ext>
          </c:extLst>
        </c:ser>
        <c:ser>
          <c:idx val="4"/>
          <c:order val="4"/>
          <c:tx>
            <c:v>Modell Harnstoff ff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Kinet'!$E$55:$E$127</c:f>
              <c:numCache>
                <c:formatCode>0.0%</c:formatCode>
                <c:ptCount val="73"/>
                <c:pt idx="0">
                  <c:v>0</c:v>
                </c:pt>
                <c:pt idx="1">
                  <c:v>9.05226644634749E-3</c:v>
                </c:pt>
                <c:pt idx="2">
                  <c:v>3.2419356958155343E-2</c:v>
                </c:pt>
                <c:pt idx="3">
                  <c:v>6.5483892575779024E-2</c:v>
                </c:pt>
                <c:pt idx="4">
                  <c:v>0.104788253808069</c:v>
                </c:pt>
                <c:pt idx="5">
                  <c:v>0.14776653245016402</c:v>
                </c:pt>
                <c:pt idx="6">
                  <c:v>0.19253596996641442</c:v>
                </c:pt>
                <c:pt idx="7">
                  <c:v>0.23773499434605672</c:v>
                </c:pt>
                <c:pt idx="8">
                  <c:v>0.28239771607813802</c:v>
                </c:pt>
                <c:pt idx="9">
                  <c:v>0.3258569127099451</c:v>
                </c:pt>
                <c:pt idx="10">
                  <c:v>0.36766924175942517</c:v>
                </c:pt>
                <c:pt idx="11">
                  <c:v>0.4075577696805357</c:v>
                </c:pt>
                <c:pt idx="12">
                  <c:v>0.44536796622948227</c:v>
                </c:pt>
                <c:pt idx="13">
                  <c:v>0.48103414916968812</c:v>
                </c:pt>
                <c:pt idx="14">
                  <c:v>0.51455402142375839</c:v>
                </c:pt>
                <c:pt idx="15">
                  <c:v>0.54596945920574047</c:v>
                </c:pt>
                <c:pt idx="16">
                  <c:v>0.57535211512862783</c:v>
                </c:pt>
                <c:pt idx="17">
                  <c:v>0.60279271831398096</c:v>
                </c:pt>
                <c:pt idx="18">
                  <c:v>0.62839320272090315</c:v>
                </c:pt>
                <c:pt idx="19">
                  <c:v>0.65226098993553605</c:v>
                </c:pt>
                <c:pt idx="20">
                  <c:v>0.67450490509969785</c:v>
                </c:pt>
                <c:pt idx="21">
                  <c:v>0.69523232364094234</c:v>
                </c:pt>
                <c:pt idx="22">
                  <c:v>0.71454723919455199</c:v>
                </c:pt>
                <c:pt idx="23">
                  <c:v>0.73254901525095217</c:v>
                </c:pt>
                <c:pt idx="24">
                  <c:v>0.74933163908307421</c:v>
                </c:pt>
                <c:pt idx="25">
                  <c:v>0.76498333991806777</c:v>
                </c:pt>
                <c:pt idx="26">
                  <c:v>0.77958646687572575</c:v>
                </c:pt>
                <c:pt idx="27">
                  <c:v>0.79321754806875333</c:v>
                </c:pt>
                <c:pt idx="28">
                  <c:v>0.80594747214740314</c:v>
                </c:pt>
                <c:pt idx="29">
                  <c:v>0.81784174880513283</c:v>
                </c:pt>
                <c:pt idx="30">
                  <c:v>0.82896081638560326</c:v>
                </c:pt>
                <c:pt idx="31">
                  <c:v>0.83936037355980098</c:v>
                </c:pt>
                <c:pt idx="32">
                  <c:v>0.84909171871186107</c:v>
                </c:pt>
                <c:pt idx="33">
                  <c:v>0.85820208567950529</c:v>
                </c:pt>
                <c:pt idx="34">
                  <c:v>0.86673496822608886</c:v>
                </c:pt>
                <c:pt idx="35">
                  <c:v>0.87473042837607218</c:v>
                </c:pt>
                <c:pt idx="36">
                  <c:v>0.88222538575687826</c:v>
                </c:pt>
                <c:pt idx="37">
                  <c:v>0.88925388653744397</c:v>
                </c:pt>
                <c:pt idx="38">
                  <c:v>0.89584735157609974</c:v>
                </c:pt>
                <c:pt idx="39">
                  <c:v>0.90203480409445358</c:v>
                </c:pt>
                <c:pt idx="40">
                  <c:v>0.90784307766154759</c:v>
                </c:pt>
                <c:pt idx="41">
                  <c:v>0.91329700556620363</c:v>
                </c:pt>
                <c:pt idx="42">
                  <c:v>0.91841959282269037</c:v>
                </c:pt>
                <c:pt idx="43">
                  <c:v>0.92323217213159847</c:v>
                </c:pt>
                <c:pt idx="44">
                  <c:v>0.92775454513112687</c:v>
                </c:pt>
                <c:pt idx="45">
                  <c:v>0.9320051102440664</c:v>
                </c:pt>
                <c:pt idx="46">
                  <c:v>0.93600097836755347</c:v>
                </c:pt>
                <c:pt idx="47">
                  <c:v>0.93975807757711272</c:v>
                </c:pt>
                <c:pt idx="48">
                  <c:v>0.94329124793152941</c:v>
                </c:pt>
                <c:pt idx="49">
                  <c:v>0.94661432737631312</c:v>
                </c:pt>
                <c:pt idx="50">
                  <c:v>0.94974022965485116</c:v>
                </c:pt>
                <c:pt idx="51">
                  <c:v>0.95268101505042158</c:v>
                </c:pt>
                <c:pt idx="52">
                  <c:v>0.95544795470074462</c:v>
                </c:pt>
                <c:pt idx="53">
                  <c:v>0.95805158915068545</c:v>
                </c:pt>
                <c:pt idx="54">
                  <c:v>0.9605017817385989</c:v>
                </c:pt>
                <c:pt idx="55">
                  <c:v>0.96280776734777529</c:v>
                </c:pt>
                <c:pt idx="56">
                  <c:v>0.96497819699643694</c:v>
                </c:pt>
                <c:pt idx="57">
                  <c:v>0.9670211786875007</c:v>
                </c:pt>
                <c:pt idx="58">
                  <c:v>0.96894431489252586</c:v>
                </c:pt>
                <c:pt idx="59">
                  <c:v>0.97075473700251735</c:v>
                </c:pt>
                <c:pt idx="60">
                  <c:v>0.97245913704113107</c:v>
                </c:pt>
                <c:pt idx="61">
                  <c:v>0.97406379690290013</c:v>
                </c:pt>
                <c:pt idx="62">
                  <c:v>0.97557461534996948</c:v>
                </c:pt>
                <c:pt idx="63">
                  <c:v>0.97699713297507973</c:v>
                </c:pt>
                <c:pt idx="64">
                  <c:v>0.9783365553158283</c:v>
                </c:pt>
                <c:pt idx="65">
                  <c:v>0.979597774285203</c:v>
                </c:pt>
                <c:pt idx="66">
                  <c:v>0.98078538806573445</c:v>
                </c:pt>
                <c:pt idx="67">
                  <c:v>0.98190371959905531</c:v>
                </c:pt>
                <c:pt idx="68">
                  <c:v>0.98295683378895038</c:v>
                </c:pt>
                <c:pt idx="69">
                  <c:v>0.98394855352389088</c:v>
                </c:pt>
                <c:pt idx="70">
                  <c:v>0.98488247461438905</c:v>
                </c:pt>
                <c:pt idx="71">
                  <c:v>0.98576197973108848</c:v>
                </c:pt>
                <c:pt idx="72">
                  <c:v>0.98659025142118595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A-46BD-8FAB-02974F67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74280"/>
        <c:axId val="496877024"/>
      </c:scatterChart>
      <c:valAx>
        <c:axId val="496874280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 bei 12°C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877024"/>
        <c:crosses val="autoZero"/>
        <c:crossBetween val="midCat"/>
        <c:majorUnit val="2"/>
      </c:valAx>
      <c:valAx>
        <c:axId val="4968770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Prozent Speziesanteil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874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19335083114613"/>
          <c:y val="0.29563502478856807"/>
          <c:w val="0.34113998250218724"/>
          <c:h val="0.390627734033245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Modellkinetik Refesol01A 5% Feuchte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492847769028871"/>
          <c:y val="0.17171296296296296"/>
          <c:w val="0.7638134295713036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Istwerte Cyanamid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'Modellierung 2stufige Kinet'!$H$18:$H$25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'Modellierung 2stufige Kinet'!$I$18:$I$25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F-4D47-94B3-CD855CF07DA1}"/>
            </c:ext>
          </c:extLst>
        </c:ser>
        <c:ser>
          <c:idx val="1"/>
          <c:order val="1"/>
          <c:tx>
            <c:v>Modell CaNCN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Kinet'!$I$55:$I$127</c:f>
              <c:numCache>
                <c:formatCode>0.0%</c:formatCode>
                <c:ptCount val="73"/>
                <c:pt idx="0">
                  <c:v>1</c:v>
                </c:pt>
                <c:pt idx="1">
                  <c:v>0.91609522458549741</c:v>
                </c:pt>
                <c:pt idx="2">
                  <c:v>0.83923046050835293</c:v>
                </c:pt>
                <c:pt idx="3">
                  <c:v>0.76881501719838996</c:v>
                </c:pt>
                <c:pt idx="4">
                  <c:v>0.70430776584506216</c:v>
                </c:pt>
                <c:pt idx="5">
                  <c:v>0.64521298092914214</c:v>
                </c:pt>
                <c:pt idx="6">
                  <c:v>0.59107653066976062</c:v>
                </c:pt>
                <c:pt idx="7">
                  <c:v>0.54148238711113106</c:v>
                </c:pt>
                <c:pt idx="8">
                  <c:v>0.49604942902966287</c:v>
                </c:pt>
                <c:pt idx="9">
                  <c:v>0.45442851309243676</c:v>
                </c:pt>
                <c:pt idx="10">
                  <c:v>0.41629979075946949</c:v>
                </c:pt>
                <c:pt idx="11">
                  <c:v>0.38137025031069177</c:v>
                </c:pt>
                <c:pt idx="12">
                  <c:v>0.34937146510860051</c:v>
                </c:pt>
                <c:pt idx="13">
                  <c:v>0.32005753079242766</c:v>
                </c:pt>
                <c:pt idx="14">
                  <c:v>0.29320317555156877</c:v>
                </c:pt>
                <c:pt idx="15">
                  <c:v>0.26860202895609542</c:v>
                </c:pt>
                <c:pt idx="16">
                  <c:v>0.24606503604065452</c:v>
                </c:pt>
                <c:pt idx="17">
                  <c:v>0.22541900445430191</c:v>
                </c:pt>
                <c:pt idx="18">
                  <c:v>0.20650527351140296</c:v>
                </c:pt>
                <c:pt idx="19">
                  <c:v>0.18917849491551827</c:v>
                </c:pt>
                <c:pt idx="20">
                  <c:v>0.17330551578637809</c:v>
                </c:pt>
                <c:pt idx="21">
                  <c:v>0.15876435540622749</c:v>
                </c:pt>
                <c:pt idx="22">
                  <c:v>0.1454432678220397</c:v>
                </c:pt>
                <c:pt idx="23">
                  <c:v>0.13323988309988008</c:v>
                </c:pt>
                <c:pt idx="24">
                  <c:v>0.12206042063213007</c:v>
                </c:pt>
                <c:pt idx="25">
                  <c:v>0.11181896845199148</c:v>
                </c:pt>
                <c:pt idx="26">
                  <c:v>0.10243682301694579</c:v>
                </c:pt>
                <c:pt idx="27">
                  <c:v>9.3841884387533797E-2</c:v>
                </c:pt>
                <c:pt idx="28">
                  <c:v>8.5968102153524059E-2</c:v>
                </c:pt>
                <c:pt idx="29">
                  <c:v>7.8754967849521615E-2</c:v>
                </c:pt>
                <c:pt idx="30">
                  <c:v>7.2147049959331133E-2</c:v>
                </c:pt>
                <c:pt idx="31">
                  <c:v>6.6093567935674558E-2</c:v>
                </c:pt>
                <c:pt idx="32">
                  <c:v>6.0548001961688608E-2</c:v>
                </c:pt>
                <c:pt idx="33">
                  <c:v>5.5467735455296263E-2</c:v>
                </c:pt>
                <c:pt idx="34">
                  <c:v>5.081372756916859E-2</c:v>
                </c:pt>
                <c:pt idx="35">
                  <c:v>4.6550213169503779E-2</c:v>
                </c:pt>
                <c:pt idx="36">
                  <c:v>4.2644427988019346E-2</c:v>
                </c:pt>
                <c:pt idx="37">
                  <c:v>3.9066356835004652E-2</c:v>
                </c:pt>
                <c:pt idx="38">
                  <c:v>3.578850293850077E-2</c:v>
                </c:pt>
                <c:pt idx="39">
                  <c:v>3.2785676637024599E-2</c:v>
                </c:pt>
                <c:pt idx="40">
                  <c:v>3.0034801801982543E-2</c:v>
                </c:pt>
                <c:pt idx="41">
                  <c:v>2.7514738502168103E-2</c:v>
                </c:pt>
                <c:pt idx="42">
                  <c:v>2.520612054755492E-2</c:v>
                </c:pt>
                <c:pt idx="43">
                  <c:v>2.3091206663941446E-2</c:v>
                </c:pt>
                <c:pt idx="44">
                  <c:v>2.1153744154753573E-2</c:v>
                </c:pt>
                <c:pt idx="45">
                  <c:v>1.9378844002273129E-2</c:v>
                </c:pt>
                <c:pt idx="46">
                  <c:v>1.7752866448469712E-2</c:v>
                </c:pt>
                <c:pt idx="47">
                  <c:v>1.6263316176147211E-2</c:v>
                </c:pt>
                <c:pt idx="48">
                  <c:v>1.4898746284892525E-2</c:v>
                </c:pt>
                <c:pt idx="49">
                  <c:v>1.3648670323900968E-2</c:v>
                </c:pt>
                <c:pt idx="50">
                  <c:v>1.2503481705667466E-2</c:v>
                </c:pt>
                <c:pt idx="51">
                  <c:v>1.1454379881254102E-2</c:v>
                </c:pt>
                <c:pt idx="52">
                  <c:v>1.0493302709805074E-2</c:v>
                </c:pt>
                <c:pt idx="53">
                  <c:v>9.6128645025824917E-3</c:v>
                </c:pt>
                <c:pt idx="54">
                  <c:v>8.8062992654032602E-3</c:v>
                </c:pt>
                <c:pt idx="55">
                  <c:v>8.0674087033067044E-3</c:v>
                </c:pt>
                <c:pt idx="56">
                  <c:v>7.3905145878787482E-3</c:v>
                </c:pt>
                <c:pt idx="57">
                  <c:v>6.7704151211851801E-3</c:v>
                </c:pt>
                <c:pt idx="58">
                  <c:v>6.2023449609791819E-3</c:v>
                </c:pt>
                <c:pt idx="59">
                  <c:v>5.681938599984955E-3</c:v>
                </c:pt>
                <c:pt idx="60">
                  <c:v>5.2051968178342218E-3</c:v>
                </c:pt>
                <c:pt idx="61">
                  <c:v>4.7684559478455594E-3</c:v>
                </c:pt>
                <c:pt idx="62">
                  <c:v>4.368359722467627E-3</c:v>
                </c:pt>
                <c:pt idx="63">
                  <c:v>4.0018334810242237E-3</c:v>
                </c:pt>
                <c:pt idx="64">
                  <c:v>3.6660605415526474E-3</c:v>
                </c:pt>
                <c:pt idx="65">
                  <c:v>3.3584605551577017E-3</c:v>
                </c:pt>
                <c:pt idx="66">
                  <c:v>3.0766696765387302E-3</c:v>
                </c:pt>
                <c:pt idx="67">
                  <c:v>2.8185223983041366E-3</c:v>
                </c:pt>
                <c:pt idx="68">
                  <c:v>2.5820349094736838E-3</c:v>
                </c:pt>
                <c:pt idx="69">
                  <c:v>2.3653898502818877E-3</c:v>
                </c:pt>
                <c:pt idx="70">
                  <c:v>2.1669223461262431E-3</c:v>
                </c:pt>
                <c:pt idx="71">
                  <c:v>1.9851072133338526E-3</c:v>
                </c:pt>
                <c:pt idx="72">
                  <c:v>1.8185472384253676E-3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F-4D47-94B3-CD855CF07DA1}"/>
            </c:ext>
          </c:extLst>
        </c:ser>
        <c:ser>
          <c:idx val="2"/>
          <c:order val="2"/>
          <c:tx>
            <c:v>Modell Cyanamid frei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Kinet'!$J$55:$J$127</c:f>
              <c:numCache>
                <c:formatCode>0.0%</c:formatCode>
                <c:ptCount val="73"/>
                <c:pt idx="0">
                  <c:v>0</c:v>
                </c:pt>
                <c:pt idx="1">
                  <c:v>7.9027159294165636E-2</c:v>
                </c:pt>
                <c:pt idx="2">
                  <c:v>0.14262089301013375</c:v>
                </c:pt>
                <c:pt idx="3">
                  <c:v>0.19316511432710864</c:v>
                </c:pt>
                <c:pt idx="4">
                  <c:v>0.23270123381565594</c:v>
                </c:pt>
                <c:pt idx="5">
                  <c:v>0.26297603959448518</c:v>
                </c:pt>
                <c:pt idx="6">
                  <c:v>0.28548295778244576</c:v>
                </c:pt>
                <c:pt idx="7">
                  <c:v>0.30149760425392269</c:v>
                </c:pt>
                <c:pt idx="8">
                  <c:v>0.31210841357470337</c:v>
                </c:pt>
                <c:pt idx="9">
                  <c:v>0.31824302303755025</c:v>
                </c:pt>
                <c:pt idx="10">
                  <c:v>0.32069099657608235</c:v>
                </c:pt>
                <c:pt idx="11">
                  <c:v>0.32012339297922859</c:v>
                </c:pt>
                <c:pt idx="12">
                  <c:v>0.31710961350247396</c:v>
                </c:pt>
                <c:pt idx="13">
                  <c:v>0.31213190416292513</c:v>
                </c:pt>
                <c:pt idx="14">
                  <c:v>0.30559783640710719</c:v>
                </c:pt>
                <c:pt idx="15">
                  <c:v>0.29785104532666923</c:v>
                </c:pt>
                <c:pt idx="16">
                  <c:v>0.28918046619572213</c:v>
                </c:pt>
                <c:pt idx="17">
                  <c:v>0.2798282769756007</c:v>
                </c:pt>
                <c:pt idx="18">
                  <c:v>0.26999672585475082</c:v>
                </c:pt>
                <c:pt idx="19">
                  <c:v>0.25985399823877886</c:v>
                </c:pt>
                <c:pt idx="20">
                  <c:v>0.2495392563397282</c:v>
                </c:pt>
                <c:pt idx="21">
                  <c:v>0.23916696616954333</c:v>
                </c:pt>
                <c:pt idx="22">
                  <c:v>0.22883061091937748</c:v>
                </c:pt>
                <c:pt idx="23">
                  <c:v>0.21860587605788059</c:v>
                </c:pt>
                <c:pt idx="24">
                  <c:v>0.20855337970931001</c:v>
                </c:pt>
                <c:pt idx="25">
                  <c:v>0.19872101171865317</c:v>
                </c:pt>
                <c:pt idx="26">
                  <c:v>0.18914593605369628</c:v>
                </c:pt>
                <c:pt idx="27">
                  <c:v>0.17985630364136859</c:v>
                </c:pt>
                <c:pt idx="28">
                  <c:v>0.17087271622230543</c:v>
                </c:pt>
                <c:pt idx="29">
                  <c:v>0.16220947619067622</c:v>
                </c:pt>
                <c:pt idx="30">
                  <c:v>0.15387565254276506</c:v>
                </c:pt>
                <c:pt idx="31">
                  <c:v>0.14587598888134018</c:v>
                </c:pt>
                <c:pt idx="32">
                  <c:v>0.13821167582183544</c:v>
                </c:pt>
                <c:pt idx="33">
                  <c:v>0.13088100704171887</c:v>
                </c:pt>
                <c:pt idx="34">
                  <c:v>0.12387993553791218</c:v>
                </c:pt>
                <c:pt idx="35">
                  <c:v>0.11720254434989966</c:v>
                </c:pt>
                <c:pt idx="36">
                  <c:v>0.11084144401744039</c:v>
                </c:pt>
                <c:pt idx="37">
                  <c:v>0.10478810732777634</c:v>
                </c:pt>
                <c:pt idx="38">
                  <c:v>9.9033150430115485E-2</c:v>
                </c:pt>
                <c:pt idx="39">
                  <c:v>9.3566568122366703E-2</c:v>
                </c:pt>
                <c:pt idx="40">
                  <c:v>8.8377930018488371E-2</c:v>
                </c:pt>
                <c:pt idx="41">
                  <c:v>8.3456543360124938E-2</c:v>
                </c:pt>
                <c:pt idx="42">
                  <c:v>7.8791587422520765E-2</c:v>
                </c:pt>
                <c:pt idx="43">
                  <c:v>7.4372223763964657E-2</c:v>
                </c:pt>
                <c:pt idx="44">
                  <c:v>7.0187685964663196E-2</c:v>
                </c:pt>
                <c:pt idx="45">
                  <c:v>6.6227351981535051E-2</c:v>
                </c:pt>
                <c:pt idx="46">
                  <c:v>6.2480801798378102E-2</c:v>
                </c:pt>
                <c:pt idx="47">
                  <c:v>5.8937862666195585E-2</c:v>
                </c:pt>
                <c:pt idx="48">
                  <c:v>5.5588643897559478E-2</c:v>
                </c:pt>
                <c:pt idx="49">
                  <c:v>5.242356289430844E-2</c:v>
                </c:pt>
                <c:pt idx="50">
                  <c:v>4.9433363843213118E-2</c:v>
                </c:pt>
                <c:pt idx="51">
                  <c:v>4.6609130303970098E-2</c:v>
                </c:pt>
                <c:pt idx="52">
                  <c:v>4.3942292733238034E-2</c:v>
                </c:pt>
                <c:pt idx="53">
                  <c:v>4.1424631833299995E-2</c:v>
                </c:pt>
                <c:pt idx="54">
                  <c:v>3.9048278480778867E-2</c:v>
                </c:pt>
                <c:pt idx="55">
                  <c:v>3.6805710876596065E-2</c:v>
                </c:pt>
                <c:pt idx="56">
                  <c:v>3.4689749460412887E-2</c:v>
                </c:pt>
                <c:pt idx="57">
                  <c:v>3.2693550048859134E-2</c:v>
                </c:pt>
                <c:pt idx="58">
                  <c:v>3.0810595584980203E-2</c:v>
                </c:pt>
                <c:pt idx="59">
                  <c:v>2.9034686824833705E-2</c:v>
                </c:pt>
                <c:pt idx="60">
                  <c:v>2.7359932234588109E-2</c:v>
                </c:pt>
                <c:pt idx="61">
                  <c:v>2.5780737326566921E-2</c:v>
                </c:pt>
                <c:pt idx="62">
                  <c:v>2.4291793624363525E-2</c:v>
                </c:pt>
                <c:pt idx="63">
                  <c:v>2.2888067414495408E-2</c:v>
                </c:pt>
                <c:pt idx="64">
                  <c:v>2.156478841427149E-2</c:v>
                </c:pt>
                <c:pt idx="65">
                  <c:v>2.031743846192403E-2</c:v>
                </c:pt>
                <c:pt idx="66">
                  <c:v>1.9141740315013686E-2</c:v>
                </c:pt>
                <c:pt idx="67">
                  <c:v>1.8033646626141698E-2</c:v>
                </c:pt>
                <c:pt idx="68">
                  <c:v>1.6989329150658237E-2</c:v>
                </c:pt>
                <c:pt idx="69">
                  <c:v>1.600516822896178E-2</c:v>
                </c:pt>
                <c:pt idx="70">
                  <c:v>1.5077742575815963E-2</c:v>
                </c:pt>
                <c:pt idx="71">
                  <c:v>1.4203819400588463E-2</c:v>
                </c:pt>
                <c:pt idx="72">
                  <c:v>1.3380344875199955E-2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2F-4D47-94B3-CD855CF07DA1}"/>
            </c:ext>
          </c:extLst>
        </c:ser>
        <c:ser>
          <c:idx val="3"/>
          <c:order val="3"/>
          <c:tx>
            <c:v>Modell Cyanamid gesamt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Kinet'!$K$55:$K$127</c:f>
              <c:numCache>
                <c:formatCode>0.0%</c:formatCode>
                <c:ptCount val="73"/>
                <c:pt idx="0">
                  <c:v>1</c:v>
                </c:pt>
                <c:pt idx="1">
                  <c:v>0.99512238387966301</c:v>
                </c:pt>
                <c:pt idx="2">
                  <c:v>0.98185135351848674</c:v>
                </c:pt>
                <c:pt idx="3">
                  <c:v>0.96198013152549855</c:v>
                </c:pt>
                <c:pt idx="4">
                  <c:v>0.93700899966071804</c:v>
                </c:pt>
                <c:pt idx="5">
                  <c:v>0.90818902052362738</c:v>
                </c:pt>
                <c:pt idx="6">
                  <c:v>0.87655948845220633</c:v>
                </c:pt>
                <c:pt idx="7">
                  <c:v>0.84297999136505375</c:v>
                </c:pt>
                <c:pt idx="8">
                  <c:v>0.80815784260436629</c:v>
                </c:pt>
                <c:pt idx="9">
                  <c:v>0.77267153612998696</c:v>
                </c:pt>
                <c:pt idx="10">
                  <c:v>0.7369907873355519</c:v>
                </c:pt>
                <c:pt idx="11">
                  <c:v>0.70149364328992037</c:v>
                </c:pt>
                <c:pt idx="12">
                  <c:v>0.66648107861107442</c:v>
                </c:pt>
                <c:pt idx="13">
                  <c:v>0.63218943495535274</c:v>
                </c:pt>
                <c:pt idx="14">
                  <c:v>0.59880101195867597</c:v>
                </c:pt>
                <c:pt idx="15">
                  <c:v>0.5664530742827647</c:v>
                </c:pt>
                <c:pt idx="16">
                  <c:v>0.53524550223637668</c:v>
                </c:pt>
                <c:pt idx="17">
                  <c:v>0.50524728142990261</c:v>
                </c:pt>
                <c:pt idx="18">
                  <c:v>0.47650199936615378</c:v>
                </c:pt>
                <c:pt idx="19">
                  <c:v>0.44903249315429716</c:v>
                </c:pt>
                <c:pt idx="20">
                  <c:v>0.42284477212610627</c:v>
                </c:pt>
                <c:pt idx="21">
                  <c:v>0.39793132157577082</c:v>
                </c:pt>
                <c:pt idx="22">
                  <c:v>0.37427387874141715</c:v>
                </c:pt>
                <c:pt idx="23">
                  <c:v>0.35184575915776067</c:v>
                </c:pt>
                <c:pt idx="24">
                  <c:v>0.33061380034144006</c:v>
                </c:pt>
                <c:pt idx="25">
                  <c:v>0.31053998017064466</c:v>
                </c:pt>
                <c:pt idx="26">
                  <c:v>0.29158275907064207</c:v>
                </c:pt>
                <c:pt idx="27">
                  <c:v>0.27369818802890239</c:v>
                </c:pt>
                <c:pt idx="28">
                  <c:v>0.2568408183758295</c:v>
                </c:pt>
                <c:pt idx="29">
                  <c:v>0.24096444404019784</c:v>
                </c:pt>
                <c:pt idx="30">
                  <c:v>0.22602270250209619</c:v>
                </c:pt>
                <c:pt idx="31">
                  <c:v>0.21196955681701474</c:v>
                </c:pt>
                <c:pt idx="32">
                  <c:v>0.19875967778352405</c:v>
                </c:pt>
                <c:pt idx="33">
                  <c:v>0.18634874249701514</c:v>
                </c:pt>
                <c:pt idx="34">
                  <c:v>0.17469366310708079</c:v>
                </c:pt>
                <c:pt idx="35">
                  <c:v>0.16375275751940344</c:v>
                </c:pt>
                <c:pt idx="36">
                  <c:v>0.15348587200545974</c:v>
                </c:pt>
                <c:pt idx="37">
                  <c:v>0.143854464162781</c:v>
                </c:pt>
                <c:pt idx="38">
                  <c:v>0.13482165336861626</c:v>
                </c:pt>
                <c:pt idx="39">
                  <c:v>0.1263522447593913</c:v>
                </c:pt>
                <c:pt idx="40">
                  <c:v>0.11841273182047091</c:v>
                </c:pt>
                <c:pt idx="41">
                  <c:v>0.11097128186229305</c:v>
                </c:pt>
                <c:pt idx="42">
                  <c:v>0.10399770797007568</c:v>
                </c:pt>
                <c:pt idx="43">
                  <c:v>9.7463430427906103E-2</c:v>
                </c:pt>
                <c:pt idx="44">
                  <c:v>9.1341430119416769E-2</c:v>
                </c:pt>
                <c:pt idx="45">
                  <c:v>8.5606195983808184E-2</c:v>
                </c:pt>
                <c:pt idx="46">
                  <c:v>8.0233668246847814E-2</c:v>
                </c:pt>
                <c:pt idx="47">
                  <c:v>7.52011788423428E-2</c:v>
                </c:pt>
                <c:pt idx="48">
                  <c:v>7.0487390182452009E-2</c:v>
                </c:pt>
                <c:pt idx="49">
                  <c:v>6.6072233218209403E-2</c:v>
                </c:pt>
                <c:pt idx="50">
                  <c:v>6.1936845548880584E-2</c:v>
                </c:pt>
                <c:pt idx="51">
                  <c:v>5.8063510185224196E-2</c:v>
                </c:pt>
                <c:pt idx="52">
                  <c:v>5.4435595443043105E-2</c:v>
                </c:pt>
                <c:pt idx="53">
                  <c:v>5.103749633588249E-2</c:v>
                </c:pt>
                <c:pt idx="54">
                  <c:v>4.7854577746182125E-2</c:v>
                </c:pt>
                <c:pt idx="55">
                  <c:v>4.4873119579902768E-2</c:v>
                </c:pt>
                <c:pt idx="56">
                  <c:v>4.2080264048291634E-2</c:v>
                </c:pt>
                <c:pt idx="57">
                  <c:v>3.9463965170044316E-2</c:v>
                </c:pt>
                <c:pt idx="58">
                  <c:v>3.7012940545959383E-2</c:v>
                </c:pt>
                <c:pt idx="59">
                  <c:v>3.471662542481866E-2</c:v>
                </c:pt>
                <c:pt idx="60">
                  <c:v>3.2565129052422329E-2</c:v>
                </c:pt>
                <c:pt idx="61">
                  <c:v>3.0549193274412481E-2</c:v>
                </c:pt>
                <c:pt idx="62">
                  <c:v>2.8660153346831151E-2</c:v>
                </c:pt>
                <c:pt idx="63">
                  <c:v>2.6889900895519632E-2</c:v>
                </c:pt>
                <c:pt idx="64">
                  <c:v>2.5230848955824139E-2</c:v>
                </c:pt>
                <c:pt idx="65">
                  <c:v>2.3675899017081732E-2</c:v>
                </c:pt>
                <c:pt idx="66">
                  <c:v>2.2218409991552418E-2</c:v>
                </c:pt>
                <c:pt idx="67">
                  <c:v>2.0852169024445835E-2</c:v>
                </c:pt>
                <c:pt idx="68">
                  <c:v>1.9571364060131921E-2</c:v>
                </c:pt>
                <c:pt idx="69">
                  <c:v>1.8370558079243669E-2</c:v>
                </c:pt>
                <c:pt idx="70">
                  <c:v>1.7244664921942206E-2</c:v>
                </c:pt>
                <c:pt idx="71">
                  <c:v>1.6188926613922315E-2</c:v>
                </c:pt>
                <c:pt idx="72">
                  <c:v>1.5198892113625323E-2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2F-4D47-94B3-CD855CF07DA1}"/>
            </c:ext>
          </c:extLst>
        </c:ser>
        <c:ser>
          <c:idx val="4"/>
          <c:order val="4"/>
          <c:tx>
            <c:v>Modell Harnstoff ff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Kinet'!$L$55:$L$127</c:f>
              <c:numCache>
                <c:formatCode>0.0%</c:formatCode>
                <c:ptCount val="73"/>
                <c:pt idx="0">
                  <c:v>0</c:v>
                </c:pt>
                <c:pt idx="1">
                  <c:v>4.8776161203369917E-3</c:v>
                </c:pt>
                <c:pt idx="2">
                  <c:v>1.8148646481513264E-2</c:v>
                </c:pt>
                <c:pt idx="3">
                  <c:v>3.801986847450145E-2</c:v>
                </c:pt>
                <c:pt idx="4">
                  <c:v>6.2991000339281955E-2</c:v>
                </c:pt>
                <c:pt idx="5">
                  <c:v>9.1810979476372623E-2</c:v>
                </c:pt>
                <c:pt idx="6">
                  <c:v>0.12344051154779367</c:v>
                </c:pt>
                <c:pt idx="7">
                  <c:v>0.15702000863494625</c:v>
                </c:pt>
                <c:pt idx="8">
                  <c:v>0.19184215739563371</c:v>
                </c:pt>
                <c:pt idx="9">
                  <c:v>0.22732846387001304</c:v>
                </c:pt>
                <c:pt idx="10">
                  <c:v>0.2630092126644481</c:v>
                </c:pt>
                <c:pt idx="11">
                  <c:v>0.29850635671007963</c:v>
                </c:pt>
                <c:pt idx="12">
                  <c:v>0.33351892138892558</c:v>
                </c:pt>
                <c:pt idx="13">
                  <c:v>0.36781056504464726</c:v>
                </c:pt>
                <c:pt idx="14">
                  <c:v>0.40119898804132403</c:v>
                </c:pt>
                <c:pt idx="15">
                  <c:v>0.4335469257172353</c:v>
                </c:pt>
                <c:pt idx="16">
                  <c:v>0.46475449776362332</c:v>
                </c:pt>
                <c:pt idx="17">
                  <c:v>0.49475271857009739</c:v>
                </c:pt>
                <c:pt idx="18">
                  <c:v>0.52349800063384622</c:v>
                </c:pt>
                <c:pt idx="19">
                  <c:v>0.55096750684570284</c:v>
                </c:pt>
                <c:pt idx="20">
                  <c:v>0.57715522787389373</c:v>
                </c:pt>
                <c:pt idx="21">
                  <c:v>0.60206867842422918</c:v>
                </c:pt>
                <c:pt idx="22">
                  <c:v>0.62572612125858285</c:v>
                </c:pt>
                <c:pt idx="23">
                  <c:v>0.64815424084223938</c:v>
                </c:pt>
                <c:pt idx="24">
                  <c:v>0.66938619965855994</c:v>
                </c:pt>
                <c:pt idx="25">
                  <c:v>0.68946001982935534</c:v>
                </c:pt>
                <c:pt idx="26">
                  <c:v>0.70841724092935787</c:v>
                </c:pt>
                <c:pt idx="27">
                  <c:v>0.72630181197109756</c:v>
                </c:pt>
                <c:pt idx="28">
                  <c:v>0.7431591816241705</c:v>
                </c:pt>
                <c:pt idx="29">
                  <c:v>0.7590355559598021</c:v>
                </c:pt>
                <c:pt idx="30">
                  <c:v>0.77397729749790378</c:v>
                </c:pt>
                <c:pt idx="31">
                  <c:v>0.78803044318298521</c:v>
                </c:pt>
                <c:pt idx="32">
                  <c:v>0.8012403222164759</c:v>
                </c:pt>
                <c:pt idx="33">
                  <c:v>0.81365125750298484</c:v>
                </c:pt>
                <c:pt idx="34">
                  <c:v>0.82530633689291921</c:v>
                </c:pt>
                <c:pt idx="35">
                  <c:v>0.83624724248059656</c:v>
                </c:pt>
                <c:pt idx="36">
                  <c:v>0.84651412799454029</c:v>
                </c:pt>
                <c:pt idx="37">
                  <c:v>0.85614553583721897</c:v>
                </c:pt>
                <c:pt idx="38">
                  <c:v>0.86517834663138371</c:v>
                </c:pt>
                <c:pt idx="39">
                  <c:v>0.87364775524060867</c:v>
                </c:pt>
                <c:pt idx="40">
                  <c:v>0.88158726817952915</c:v>
                </c:pt>
                <c:pt idx="41">
                  <c:v>0.88902871813770701</c:v>
                </c:pt>
                <c:pt idx="42">
                  <c:v>0.89600229202992432</c:v>
                </c:pt>
                <c:pt idx="43">
                  <c:v>0.90253656957209394</c:v>
                </c:pt>
                <c:pt idx="44">
                  <c:v>0.90865856988058324</c:v>
                </c:pt>
                <c:pt idx="45">
                  <c:v>0.91439380401619186</c:v>
                </c:pt>
                <c:pt idx="46">
                  <c:v>0.91976633175315214</c:v>
                </c:pt>
                <c:pt idx="47">
                  <c:v>0.92479882115765721</c:v>
                </c:pt>
                <c:pt idx="48">
                  <c:v>0.92951260981754802</c:v>
                </c:pt>
                <c:pt idx="49">
                  <c:v>0.93392776678179057</c:v>
                </c:pt>
                <c:pt idx="50">
                  <c:v>0.93806315445111943</c:v>
                </c:pt>
                <c:pt idx="51">
                  <c:v>0.94193648981477585</c:v>
                </c:pt>
                <c:pt idx="52">
                  <c:v>0.94556440455695689</c:v>
                </c:pt>
                <c:pt idx="53">
                  <c:v>0.9489625036641175</c:v>
                </c:pt>
                <c:pt idx="54">
                  <c:v>0.95214542225381793</c:v>
                </c:pt>
                <c:pt idx="55">
                  <c:v>0.95512688042009719</c:v>
                </c:pt>
                <c:pt idx="56">
                  <c:v>0.95791973595170832</c:v>
                </c:pt>
                <c:pt idx="57">
                  <c:v>0.96053603482995564</c:v>
                </c:pt>
                <c:pt idx="58">
                  <c:v>0.96298705945404062</c:v>
                </c:pt>
                <c:pt idx="59">
                  <c:v>0.96528337457518132</c:v>
                </c:pt>
                <c:pt idx="60">
                  <c:v>0.96743487094757763</c:v>
                </c:pt>
                <c:pt idx="61">
                  <c:v>0.96945080672558748</c:v>
                </c:pt>
                <c:pt idx="62">
                  <c:v>0.97133984665316886</c:v>
                </c:pt>
                <c:pt idx="63">
                  <c:v>0.97311009910448032</c:v>
                </c:pt>
                <c:pt idx="64">
                  <c:v>0.97476915104417583</c:v>
                </c:pt>
                <c:pt idx="65">
                  <c:v>0.97632410098291822</c:v>
                </c:pt>
                <c:pt idx="66">
                  <c:v>0.97778159000844755</c:v>
                </c:pt>
                <c:pt idx="67">
                  <c:v>0.97914783097555413</c:v>
                </c:pt>
                <c:pt idx="68">
                  <c:v>0.98042863593986807</c:v>
                </c:pt>
                <c:pt idx="69">
                  <c:v>0.9816294419207563</c:v>
                </c:pt>
                <c:pt idx="70">
                  <c:v>0.98275533507805779</c:v>
                </c:pt>
                <c:pt idx="71">
                  <c:v>0.98381107338607765</c:v>
                </c:pt>
                <c:pt idx="72">
                  <c:v>0.98480110788637465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2F-4D47-94B3-CD855CF07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96768"/>
        <c:axId val="495195200"/>
      </c:scatterChart>
      <c:valAx>
        <c:axId val="495196768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 bei 12°C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95200"/>
        <c:crosses val="autoZero"/>
        <c:crossBetween val="midCat"/>
        <c:majorUnit val="2"/>
      </c:valAx>
      <c:valAx>
        <c:axId val="4951952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Prozent Speziesanteil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196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19335083114613"/>
          <c:y val="0.29563502478856807"/>
          <c:w val="0.34113998250218724"/>
          <c:h val="0.390627734033245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Halbwertszeiten von freiem Cyanamid im Boden bei 12°C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07015110060671"/>
          <c:y val="0.1308289241622575"/>
          <c:w val="0.80533532003442476"/>
          <c:h val="0.74501492868946939"/>
        </c:manualLayout>
      </c:layout>
      <c:scatterChart>
        <c:scatterStyle val="lineMarker"/>
        <c:varyColors val="0"/>
        <c:ser>
          <c:idx val="0"/>
          <c:order val="0"/>
          <c:tx>
            <c:v>10% Feuchte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3.8145003489571963E-2"/>
                  <c:y val="-0.1968387284922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'# Kinetik Cy-Abbau'!$A$7:$A$14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Kinetik Cy-Abbau'!$B$7:$B$14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1-44A9-A693-8B57A5DBCE2E}"/>
            </c:ext>
          </c:extLst>
        </c:ser>
        <c:ser>
          <c:idx val="1"/>
          <c:order val="1"/>
          <c:tx>
            <c:v>5% Feuchte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7740547113503145"/>
                  <c:y val="-0.135208932216806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'# Kinetik Cy-Abbau'!$C$7:$C$14</c:f>
              <c:numCache>
                <c:formatCode>0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Kinetik Cy-Abbau'!$D$7:$D$14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B1-44A9-A693-8B57A5DB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87040"/>
        <c:axId val="490787432"/>
      </c:scatterChart>
      <c:valAx>
        <c:axId val="490787040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7432"/>
        <c:crossesAt val="1.0000000000000002E-3"/>
        <c:crossBetween val="midCat"/>
      </c:valAx>
      <c:valAx>
        <c:axId val="490787432"/>
        <c:scaling>
          <c:logBase val="2"/>
          <c:orientation val="minMax"/>
          <c:max val="1.024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5601889078710183"/>
          <c:y val="0.15536057992750907"/>
          <c:w val="0.13670849871335414"/>
          <c:h val="0.1190484522767987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</a:t>
            </a:r>
            <a:r>
              <a:rPr lang="en-US" baseline="0"/>
              <a:t> 10%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Kinetik'!$A$18:$A$25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Kinetik'!$B$18:$B$25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4-4C45-9039-ABAF0D4A096E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Kinetik'!$B$55:$B$127</c:f>
              <c:numCache>
                <c:formatCode>0.0%</c:formatCode>
                <c:ptCount val="73"/>
                <c:pt idx="0">
                  <c:v>0</c:v>
                </c:pt>
                <c:pt idx="1">
                  <c:v>0.13359179157768442</c:v>
                </c:pt>
                <c:pt idx="2">
                  <c:v>0.23535581911276007</c:v>
                </c:pt>
                <c:pt idx="3">
                  <c:v>0.3115752657570412</c:v>
                </c:pt>
                <c:pt idx="4">
                  <c:v>0.36734600990432453</c:v>
                </c:pt>
                <c:pt idx="5">
                  <c:v>0.40679836941787745</c:v>
                </c:pt>
                <c:pt idx="6">
                  <c:v>0.43327756696022296</c:v>
                </c:pt>
                <c:pt idx="7">
                  <c:v>0.44949059370318067</c:v>
                </c:pt>
                <c:pt idx="8">
                  <c:v>0.45762572120001227</c:v>
                </c:pt>
                <c:pt idx="9">
                  <c:v>0.45944974911172176</c:v>
                </c:pt>
                <c:pt idx="10">
                  <c:v>0.45638713045155521</c:v>
                </c:pt>
                <c:pt idx="11">
                  <c:v>0.44958434587516688</c:v>
                </c:pt>
                <c:pt idx="12">
                  <c:v>0.43996227159682028</c:v>
                </c:pt>
                <c:pt idx="13">
                  <c:v>0.42825877513239891</c:v>
                </c:pt>
                <c:pt idx="14">
                  <c:v>0.41506335758545426</c:v>
                </c:pt>
                <c:pt idx="15">
                  <c:v>0.40084532295992931</c:v>
                </c:pt>
                <c:pt idx="16">
                  <c:v>0.38597667963965265</c:v>
                </c:pt>
                <c:pt idx="17">
                  <c:v>0.3707507550276713</c:v>
                </c:pt>
                <c:pt idx="18">
                  <c:v>0.35539732186929729</c:v>
                </c:pt>
                <c:pt idx="19">
                  <c:v>0.34009488624245371</c:v>
                </c:pt>
                <c:pt idx="20">
                  <c:v>0.3249806662792436</c:v>
                </c:pt>
                <c:pt idx="21">
                  <c:v>0.31015869224822207</c:v>
                </c:pt>
                <c:pt idx="22">
                  <c:v>0.29570637849698289</c:v>
                </c:pt>
                <c:pt idx="23">
                  <c:v>0.28167985252601702</c:v>
                </c:pt>
                <c:pt idx="24">
                  <c:v>0.26811827336674654</c:v>
                </c:pt>
                <c:pt idx="25">
                  <c:v>0.2550473282137109</c:v>
                </c:pt>
                <c:pt idx="26">
                  <c:v>0.2424820610769281</c:v>
                </c:pt>
                <c:pt idx="27">
                  <c:v>0.23042915858072874</c:v>
                </c:pt>
                <c:pt idx="28">
                  <c:v>0.21888879472300624</c:v>
                </c:pt>
                <c:pt idx="29">
                  <c:v>0.20785611743325177</c:v>
                </c:pt>
                <c:pt idx="30">
                  <c:v>0.19732244432251747</c:v>
                </c:pt>
                <c:pt idx="31">
                  <c:v>0.18727622244708775</c:v>
                </c:pt>
                <c:pt idx="32">
                  <c:v>0.17770379667571792</c:v>
                </c:pt>
                <c:pt idx="33">
                  <c:v>0.16859002292275041</c:v>
                </c:pt>
                <c:pt idx="34">
                  <c:v>0.15991875573208369</c:v>
                </c:pt>
                <c:pt idx="35">
                  <c:v>0.15167323418152331</c:v>
                </c:pt>
                <c:pt idx="36">
                  <c:v>0.14383638558878675</c:v>
                </c:pt>
                <c:pt idx="37">
                  <c:v>0.13639106284829652</c:v>
                </c:pt>
                <c:pt idx="38">
                  <c:v>0.1293202282563386</c:v>
                </c:pt>
                <c:pt idx="39">
                  <c:v>0.12260709426457589</c:v>
                </c:pt>
                <c:pt idx="40">
                  <c:v>0.11623522963521099</c:v>
                </c:pt>
                <c:pt idx="41">
                  <c:v>0.11018863787139041</c:v>
                </c:pt>
                <c:pt idx="42">
                  <c:v>0.10445181349542737</c:v>
                </c:pt>
                <c:pt idx="43">
                  <c:v>9.9009780689500518E-2</c:v>
                </c:pt>
                <c:pt idx="44">
                  <c:v>9.3848117953392998E-2</c:v>
                </c:pt>
                <c:pt idx="45">
                  <c:v>8.8952971734741051E-2</c:v>
                </c:pt>
                <c:pt idx="46">
                  <c:v>8.4311061419165279E-2</c:v>
                </c:pt>
                <c:pt idx="47">
                  <c:v>7.9909677606157456E-2</c:v>
                </c:pt>
                <c:pt idx="48">
                  <c:v>7.5736675221820898E-2</c:v>
                </c:pt>
                <c:pt idx="49">
                  <c:v>7.1780462715337875E-2</c:v>
                </c:pt>
                <c:pt idx="50">
                  <c:v>6.8029988339206482E-2</c:v>
                </c:pt>
                <c:pt idx="51">
                  <c:v>6.4474724313131768E-2</c:v>
                </c:pt>
                <c:pt idx="52">
                  <c:v>6.1104649509257758E-2</c:v>
                </c:pt>
                <c:pt idx="53">
                  <c:v>5.7910231165089268E-2</c:v>
                </c:pt>
                <c:pt idx="54">
                  <c:v>5.4882406024202419E-2</c:v>
                </c:pt>
                <c:pt idx="55">
                  <c:v>5.2012561218979549E-2</c:v>
                </c:pt>
                <c:pt idx="56">
                  <c:v>4.9292515140305464E-2</c:v>
                </c:pt>
                <c:pt idx="57">
                  <c:v>4.6714498483316803E-2</c:v>
                </c:pt>
                <c:pt idx="58">
                  <c:v>4.4271135613372301E-2</c:v>
                </c:pt>
                <c:pt idx="59">
                  <c:v>4.1955426360351648E-2</c:v>
                </c:pt>
                <c:pt idx="60">
                  <c:v>3.9760728320519079E-2</c:v>
                </c:pt>
                <c:pt idx="61">
                  <c:v>3.7680739722143128E-2</c:v>
                </c:pt>
                <c:pt idx="62">
                  <c:v>3.5709482892738467E-2</c:v>
                </c:pt>
                <c:pt idx="63">
                  <c:v>3.3841288351289793E-2</c:v>
                </c:pt>
                <c:pt idx="64">
                  <c:v>3.2070779537399563E-2</c:v>
                </c:pt>
                <c:pt idx="65">
                  <c:v>3.0392858180375754E-2</c:v>
                </c:pt>
                <c:pt idx="66">
                  <c:v>2.8802690304360921E-2</c:v>
                </c:pt>
                <c:pt idx="67">
                  <c:v>2.7295692860307069E-2</c:v>
                </c:pt>
                <c:pt idx="68">
                  <c:v>2.5867520971603594E-2</c:v>
                </c:pt>
                <c:pt idx="69">
                  <c:v>2.4514055777210601E-2</c:v>
                </c:pt>
                <c:pt idx="70">
                  <c:v>2.3231392854026631E-2</c:v>
                </c:pt>
                <c:pt idx="71">
                  <c:v>2.2015831198760327E-2</c:v>
                </c:pt>
                <c:pt idx="72">
                  <c:v>2.0863862748640858E-2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14-4C45-9039-ABAF0D4A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88216"/>
        <c:axId val="256593848"/>
      </c:scatterChart>
      <c:valAx>
        <c:axId val="490788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3848"/>
        <c:crosses val="autoZero"/>
        <c:crossBetween val="midCat"/>
      </c:valAx>
      <c:valAx>
        <c:axId val="25659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8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Kinetik'!$H$18:$H$25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Kinetik'!$I$18:$I$25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69-4C97-BFA1-4F81C04F8708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Kinetik'!$I$55:$I$127</c:f>
              <c:numCache>
                <c:formatCode>0.0%</c:formatCode>
                <c:ptCount val="73"/>
                <c:pt idx="0">
                  <c:v>0</c:v>
                </c:pt>
                <c:pt idx="1">
                  <c:v>9.6073647018553351E-2</c:v>
                </c:pt>
                <c:pt idx="2">
                  <c:v>0.1692573300972543</c:v>
                </c:pt>
                <c:pt idx="3">
                  <c:v>0.22386296771654243</c:v>
                </c:pt>
                <c:pt idx="4">
                  <c:v>0.26344716357806042</c:v>
                </c:pt>
                <c:pt idx="5">
                  <c:v>0.2909399218852825</c:v>
                </c:pt>
                <c:pt idx="6">
                  <c:v>0.30875167161882244</c:v>
                </c:pt>
                <c:pt idx="7">
                  <c:v>0.31886223816288711</c:v>
                </c:pt>
                <c:pt idx="8">
                  <c:v>0.32289479155551765</c:v>
                </c:pt>
                <c:pt idx="9">
                  <c:v>0.32217729343099999</c:v>
                </c:pt>
                <c:pt idx="10">
                  <c:v>0.31779354236307394</c:v>
                </c:pt>
                <c:pt idx="11">
                  <c:v>0.31062556561524229</c:v>
                </c:pt>
                <c:pt idx="12">
                  <c:v>0.30138881244435617</c:v>
                </c:pt>
                <c:pt idx="13">
                  <c:v>0.29066136024586059</c:v>
                </c:pt>
                <c:pt idx="14">
                  <c:v>0.27890814177888046</c:v>
                </c:pt>
                <c:pt idx="15">
                  <c:v>0.26650103264207586</c:v>
                </c:pt>
                <c:pt idx="16">
                  <c:v>0.2537354974032987</c:v>
                </c:pt>
                <c:pt idx="17">
                  <c:v>0.24084437558426031</c:v>
                </c:pt>
                <c:pt idx="18">
                  <c:v>0.22800929112379084</c:v>
                </c:pt>
                <c:pt idx="19">
                  <c:v>0.21537008770709198</c:v>
                </c:pt>
                <c:pt idx="20">
                  <c:v>0.20303262471981495</c:v>
                </c:pt>
                <c:pt idx="21">
                  <c:v>0.19107521228815905</c:v>
                </c:pt>
                <c:pt idx="22">
                  <c:v>0.17955391700351583</c:v>
                </c:pt>
                <c:pt idx="23">
                  <c:v>0.16850693092358565</c:v>
                </c:pt>
                <c:pt idx="24">
                  <c:v>0.15795816397652868</c:v>
                </c:pt>
                <c:pt idx="25">
                  <c:v>0.14792019287564986</c:v>
                </c:pt>
                <c:pt idx="26">
                  <c:v>0.13839667716755669</c:v>
                </c:pt>
                <c:pt idx="27">
                  <c:v>0.12938433432740104</c:v>
                </c:pt>
                <c:pt idx="28">
                  <c:v>0.120874550248448</c:v>
                </c:pt>
                <c:pt idx="29">
                  <c:v>0.11285468852332613</c:v>
                </c:pt>
                <c:pt idx="30">
                  <c:v>0.10530915114249954</c:v>
                </c:pt>
                <c:pt idx="31">
                  <c:v>9.8220234276722315E-2</c:v>
                </c:pt>
                <c:pt idx="32">
                  <c:v>9.156881536053417E-2</c:v>
                </c:pt>
                <c:pt idx="33">
                  <c:v>8.5334901500156102E-2</c:v>
                </c:pt>
                <c:pt idx="34">
                  <c:v>7.9498064080723477E-2</c:v>
                </c:pt>
                <c:pt idx="35">
                  <c:v>7.4037780169218304E-2</c:v>
                </c:pt>
                <c:pt idx="36">
                  <c:v>6.8933697754668857E-2</c:v>
                </c:pt>
                <c:pt idx="37">
                  <c:v>6.4165838914571297E-2</c:v>
                </c:pt>
                <c:pt idx="38">
                  <c:v>5.9714752544834764E-2</c:v>
                </c:pt>
                <c:pt idx="39">
                  <c:v>5.5561626255580102E-2</c:v>
                </c:pt>
                <c:pt idx="40">
                  <c:v>5.1688365346701674E-2</c:v>
                </c:pt>
                <c:pt idx="41">
                  <c:v>4.8077645376840422E-2</c:v>
                </c:pt>
                <c:pt idx="42">
                  <c:v>4.4712943678726823E-2</c:v>
                </c:pt>
                <c:pt idx="43">
                  <c:v>4.1578554212296434E-2</c:v>
                </c:pt>
                <c:pt idx="44">
                  <c:v>3.8659589350905792E-2</c:v>
                </c:pt>
                <c:pt idx="45">
                  <c:v>3.5941971537383516E-2</c:v>
                </c:pt>
                <c:pt idx="46">
                  <c:v>3.3412417202245449E-2</c:v>
                </c:pt>
                <c:pt idx="47">
                  <c:v>3.1058414886804508E-2</c:v>
                </c:pt>
                <c:pt idx="48">
                  <c:v>2.8868199142995727E-2</c:v>
                </c:pt>
                <c:pt idx="49">
                  <c:v>2.683072147611228E-2</c:v>
                </c:pt>
                <c:pt idx="50">
                  <c:v>2.4935619345159379E-2</c:v>
                </c:pt>
                <c:pt idx="51">
                  <c:v>2.3173184028916303E-2</c:v>
                </c:pt>
                <c:pt idx="52">
                  <c:v>2.1534327996348576E-2</c:v>
                </c:pt>
                <c:pt idx="53">
                  <c:v>2.0010552281332385E-2</c:v>
                </c:pt>
                <c:pt idx="54">
                  <c:v>1.8593914248425842E-2</c:v>
                </c:pt>
                <c:pt idx="55">
                  <c:v>1.7276996044228811E-2</c:v>
                </c:pt>
                <c:pt idx="56">
                  <c:v>1.6052873954050306E-2</c:v>
                </c:pt>
                <c:pt idx="57">
                  <c:v>1.4915088823106208E-2</c:v>
                </c:pt>
                <c:pt idx="58">
                  <c:v>1.3857617652775614E-2</c:v>
                </c:pt>
                <c:pt idx="59">
                  <c:v>1.2874846443460347E-2</c:v>
                </c:pt>
                <c:pt idx="60">
                  <c:v>1.1961544324581651E-2</c:v>
                </c:pt>
                <c:pt idx="61">
                  <c:v>1.1112838987776794E-2</c:v>
                </c:pt>
                <c:pt idx="62">
                  <c:v>1.0324193420234945E-2</c:v>
                </c:pt>
                <c:pt idx="63">
                  <c:v>9.5913839203543311E-3</c:v>
                </c:pt>
                <c:pt idx="64">
                  <c:v>8.9104793666971473E-3</c:v>
                </c:pt>
                <c:pt idx="65">
                  <c:v>8.277821702894839E-3</c:v>
                </c:pt>
                <c:pt idx="66">
                  <c:v>7.6900075951609964E-3</c:v>
                </c:pt>
                <c:pt idx="67">
                  <c:v>7.1438712149452851E-3</c:v>
                </c:pt>
                <c:pt idx="68">
                  <c:v>6.6364680966361856E-3</c:v>
                </c:pt>
                <c:pt idx="69">
                  <c:v>6.1650600187841244E-3</c:v>
                </c:pt>
                <c:pt idx="70">
                  <c:v>5.7271008568177484E-3</c:v>
                </c:pt>
                <c:pt idx="71">
                  <c:v>5.3202233554585721E-3</c:v>
                </c:pt>
                <c:pt idx="72">
                  <c:v>4.9422267698346701E-3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69-4C97-BFA1-4F81C04F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6200"/>
        <c:axId val="256596592"/>
      </c:scatterChart>
      <c:valAx>
        <c:axId val="256596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6592"/>
        <c:crosses val="autoZero"/>
        <c:crossBetween val="midCat"/>
      </c:valAx>
      <c:valAx>
        <c:axId val="25659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96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 gemahlen 10%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Kinetik'!$N$18:$N$25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Kinetik'!$O$18:$O$25</c:f>
              <c:numCache>
                <c:formatCode>0.0%</c:formatCode>
                <c:ptCount val="8"/>
                <c:pt idx="0">
                  <c:v>0.81865829024995784</c:v>
                </c:pt>
                <c:pt idx="1">
                  <c:v>0.75153647457023243</c:v>
                </c:pt>
                <c:pt idx="2">
                  <c:v>0.66569702394271657</c:v>
                </c:pt>
                <c:pt idx="3">
                  <c:v>0.51650126726876811</c:v>
                </c:pt>
                <c:pt idx="4">
                  <c:v>0.47509829619921362</c:v>
                </c:pt>
                <c:pt idx="5">
                  <c:v>0.27918917235426549</c:v>
                </c:pt>
                <c:pt idx="6">
                  <c:v>0.13491635186184564</c:v>
                </c:pt>
                <c:pt idx="7">
                  <c:v>4.7644373531888488E-2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38-4928-96B2-5BB8516ED2B7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Kinetik'!$N$55:$N$127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Kinetik'!$O$55:$O$127</c:f>
              <c:numCache>
                <c:formatCode>0.0%</c:formatCode>
                <c:ptCount val="73"/>
                <c:pt idx="0">
                  <c:v>0</c:v>
                </c:pt>
                <c:pt idx="1">
                  <c:v>0.95172787132185166</c:v>
                </c:pt>
                <c:pt idx="2">
                  <c:v>0.90583720848055427</c:v>
                </c:pt>
                <c:pt idx="3">
                  <c:v>0.86213491658345487</c:v>
                </c:pt>
                <c:pt idx="4">
                  <c:v>0.82054104958209229</c:v>
                </c:pt>
                <c:pt idx="5">
                  <c:v>0.7809538867970115</c:v>
                </c:pt>
                <c:pt idx="6">
                  <c:v>0.74327661439239445</c:v>
                </c:pt>
                <c:pt idx="7">
                  <c:v>0.70741708933477376</c:v>
                </c:pt>
                <c:pt idx="8">
                  <c:v>0.67328761404928172</c:v>
                </c:pt>
                <c:pt idx="9">
                  <c:v>0.64080472194763427</c:v>
                </c:pt>
                <c:pt idx="10">
                  <c:v>0.60988897330335945</c:v>
                </c:pt>
                <c:pt idx="11">
                  <c:v>0.58046476097506405</c:v>
                </c:pt>
                <c:pt idx="12">
                  <c:v>0.55246012550262025</c:v>
                </c:pt>
                <c:pt idx="13">
                  <c:v>0.52580657912407269</c:v>
                </c:pt>
                <c:pt idx="14">
                  <c:v>0.50043893828288333</c:v>
                </c:pt>
                <c:pt idx="15">
                  <c:v>0.4762951642158974</c:v>
                </c:pt>
                <c:pt idx="16">
                  <c:v>0.45331621123217447</c:v>
                </c:pt>
                <c:pt idx="17">
                  <c:v>0.43144588231163605</c:v>
                </c:pt>
                <c:pt idx="18">
                  <c:v>0.41063069167038491</c:v>
                </c:pt>
                <c:pt idx="19">
                  <c:v>0.39081973395658748</c:v>
                </c:pt>
                <c:pt idx="20">
                  <c:v>0.37196455975702591</c:v>
                </c:pt>
                <c:pt idx="21">
                  <c:v>0.3540190571098617</c:v>
                </c:pt>
                <c:pt idx="22">
                  <c:v>0.33693933873383819</c:v>
                </c:pt>
                <c:pt idx="23">
                  <c:v>0.32068363469813238</c:v>
                </c:pt>
                <c:pt idx="24">
                  <c:v>0.30521219027037094</c:v>
                </c:pt>
                <c:pt idx="25">
                  <c:v>0.29048716869298863</c:v>
                </c:pt>
                <c:pt idx="26">
                  <c:v>0.27647255865015968</c:v>
                </c:pt>
                <c:pt idx="27">
                  <c:v>0.2631340861990058</c:v>
                </c:pt>
                <c:pt idx="28">
                  <c:v>0.25043913094969944</c:v>
                </c:pt>
                <c:pt idx="29">
                  <c:v>0.2383566462894752</c:v>
                </c:pt>
                <c:pt idx="30">
                  <c:v>0.22685708345544864</c:v>
                </c:pt>
                <c:pt idx="31">
                  <c:v>0.21591231927055696</c:v>
                </c:pt>
                <c:pt idx="32">
                  <c:v>0.20549558736589343</c:v>
                </c:pt>
                <c:pt idx="33">
                  <c:v>0.19558141272123353</c:v>
                </c:pt>
                <c:pt idx="34">
                  <c:v>0.18614554936366612</c:v>
                </c:pt>
                <c:pt idx="35">
                  <c:v>0.17716492107196663</c:v>
                </c:pt>
                <c:pt idx="36">
                  <c:v>0.16861756494169874</c:v>
                </c:pt>
                <c:pt idx="37">
                  <c:v>0.16048257767302934</c:v>
                </c:pt>
                <c:pt idx="38">
                  <c:v>0.15274006444989779</c:v>
                </c:pt>
                <c:pt idx="39">
                  <c:v>0.14537109028552003</c:v>
                </c:pt>
                <c:pt idx="40">
                  <c:v>0.13835763371523813</c:v>
                </c:pt>
                <c:pt idx="41">
                  <c:v>0.13168254272346716</c:v>
                </c:pt>
                <c:pt idx="42">
                  <c:v>0.12532949279695554</c:v>
                </c:pt>
                <c:pt idx="43">
                  <c:v>0.11928294700177371</c:v>
                </c:pt>
                <c:pt idx="44">
                  <c:v>0.11352811798639616</c:v>
                </c:pt>
                <c:pt idx="45">
                  <c:v>0.10805093181795244</c:v>
                </c:pt>
                <c:pt idx="46">
                  <c:v>0.10283799356320521</c:v>
                </c:pt>
                <c:pt idx="47">
                  <c:v>9.7876554530080484E-2</c:v>
                </c:pt>
                <c:pt idx="48">
                  <c:v>9.3154481089637101E-2</c:v>
                </c:pt>
                <c:pt idx="49">
                  <c:v>8.8660225002225784E-2</c:v>
                </c:pt>
                <c:pt idx="50">
                  <c:v>8.4382795175268852E-2</c:v>
                </c:pt>
                <c:pt idx="51">
                  <c:v>8.0311730783591162E-2</c:v>
                </c:pt>
                <c:pt idx="52">
                  <c:v>7.6437075686565992E-2</c:v>
                </c:pt>
                <c:pt idx="53">
                  <c:v>7.2749354079510803E-2</c:v>
                </c:pt>
                <c:pt idx="54">
                  <c:v>6.9239547319785807E-2</c:v>
                </c:pt>
                <c:pt idx="55">
                  <c:v>6.5899071870922324E-2</c:v>
                </c:pt>
                <c:pt idx="56">
                  <c:v>6.2719758310840715E-2</c:v>
                </c:pt>
                <c:pt idx="57">
                  <c:v>5.969383135282106E-2</c:v>
                </c:pt>
                <c:pt idx="58">
                  <c:v>5.681389083036599E-2</c:v>
                </c:pt>
                <c:pt idx="59">
                  <c:v>5.4072893599452332E-2</c:v>
                </c:pt>
                <c:pt idx="60">
                  <c:v>5.1464136313912397E-2</c:v>
                </c:pt>
                <c:pt idx="61">
                  <c:v>4.8981239031820223E-2</c:v>
                </c:pt>
                <c:pt idx="62">
                  <c:v>4.6618129612790916E-2</c:v>
                </c:pt>
                <c:pt idx="63">
                  <c:v>4.4369028868035412E-2</c:v>
                </c:pt>
                <c:pt idx="64">
                  <c:v>4.2228436426853547E-2</c:v>
                </c:pt>
                <c:pt idx="65">
                  <c:v>4.0191117285001111E-2</c:v>
                </c:pt>
                <c:pt idx="66">
                  <c:v>3.8252089002033494E-2</c:v>
                </c:pt>
                <c:pt idx="67">
                  <c:v>3.6406609516315927E-2</c:v>
                </c:pt>
                <c:pt idx="68">
                  <c:v>3.4650165547901061E-2</c:v>
                </c:pt>
                <c:pt idx="69">
                  <c:v>3.2978461560911783E-2</c:v>
                </c:pt>
                <c:pt idx="70">
                  <c:v>3.1387409258436166E-2</c:v>
                </c:pt>
                <c:pt idx="71">
                  <c:v>2.9873117584243273E-2</c:v>
                </c:pt>
                <c:pt idx="72">
                  <c:v>2.843188320686799E-2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38-4928-96B2-5BB8516ED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31712"/>
        <c:axId val="259132104"/>
      </c:scatterChart>
      <c:valAx>
        <c:axId val="25913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2104"/>
        <c:crosses val="autoZero"/>
        <c:crossBetween val="midCat"/>
      </c:valAx>
      <c:valAx>
        <c:axId val="25913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Kinetik'!$T$18:$T$25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Kinetik'!$U$18:$U$25</c:f>
              <c:numCache>
                <c:formatCode>0.0%</c:formatCode>
                <c:ptCount val="8"/>
                <c:pt idx="0">
                  <c:v>0.56005973970556855</c:v>
                </c:pt>
                <c:pt idx="1">
                  <c:v>0.6219683231644676</c:v>
                </c:pt>
                <c:pt idx="2">
                  <c:v>0.46409642443972127</c:v>
                </c:pt>
                <c:pt idx="3">
                  <c:v>0.34192740481540357</c:v>
                </c:pt>
                <c:pt idx="4">
                  <c:v>0.15473420833150434</c:v>
                </c:pt>
                <c:pt idx="5">
                  <c:v>5.0842861662222627E-2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BD-4F4E-98B3-54A0CA15D421}"/>
            </c:ext>
          </c:extLst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Kinetik'!$T$55:$T$127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Kinetik'!$U$55:$U$127</c:f>
              <c:numCache>
                <c:formatCode>0.0%</c:formatCode>
                <c:ptCount val="73"/>
                <c:pt idx="0">
                  <c:v>0</c:v>
                </c:pt>
                <c:pt idx="1">
                  <c:v>0.895470155114371</c:v>
                </c:pt>
                <c:pt idx="2">
                  <c:v>0.81208954832646596</c:v>
                </c:pt>
                <c:pt idx="3">
                  <c:v>0.73186656511927806</c:v>
                </c:pt>
                <c:pt idx="4">
                  <c:v>0.65954235295437302</c:v>
                </c:pt>
                <c:pt idx="5">
                  <c:v>0.59436518476171718</c:v>
                </c:pt>
                <c:pt idx="6">
                  <c:v>0.53562894136056305</c:v>
                </c:pt>
                <c:pt idx="7">
                  <c:v>0.48269711984420488</c:v>
                </c:pt>
                <c:pt idx="8">
                  <c:v>0.43499611674088451</c:v>
                </c:pt>
                <c:pt idx="9">
                  <c:v>0.39200901310685721</c:v>
                </c:pt>
                <c:pt idx="10">
                  <c:v>0.35326997286403328</c:v>
                </c:pt>
                <c:pt idx="11">
                  <c:v>0.31835919469876023</c:v>
                </c:pt>
                <c:pt idx="12">
                  <c:v>0.28689836282307463</c:v>
                </c:pt>
                <c:pt idx="13">
                  <c:v>0.25854654729996118</c:v>
                </c:pt>
                <c:pt idx="14">
                  <c:v>0.23299650950589093</c:v>
                </c:pt>
                <c:pt idx="15">
                  <c:v>0.2099713726942386</c:v>
                </c:pt>
                <c:pt idx="16">
                  <c:v>0.18922162157964922</c:v>
                </c:pt>
                <c:pt idx="17">
                  <c:v>0.17052239842890937</c:v>
                </c:pt>
                <c:pt idx="18">
                  <c:v>0.15367106635701214</c:v>
                </c:pt>
                <c:pt idx="19">
                  <c:v>0.13848501342271591</c:v>
                </c:pt>
                <c:pt idx="20">
                  <c:v>0.1247996737273548</c:v>
                </c:pt>
                <c:pt idx="21">
                  <c:v>0.11246674407224651</c:v>
                </c:pt>
                <c:pt idx="22">
                  <c:v>0.10135257684924312</c:v>
                </c:pt>
                <c:pt idx="23">
                  <c:v>9.1336731748746791E-2</c:v>
                </c:pt>
                <c:pt idx="24">
                  <c:v>8.2310670590560575E-2</c:v>
                </c:pt>
                <c:pt idx="25">
                  <c:v>7.417658113391748E-2</c:v>
                </c:pt>
                <c:pt idx="26">
                  <c:v>6.6846317120731052E-2</c:v>
                </c:pt>
                <c:pt idx="27">
                  <c:v>6.024044306569068E-2</c:v>
                </c:pt>
                <c:pt idx="28">
                  <c:v>5.4287373441928723E-2</c:v>
                </c:pt>
                <c:pt idx="29">
                  <c:v>4.8922596933918143E-2</c:v>
                </c:pt>
                <c:pt idx="30">
                  <c:v>4.4087977351102849E-2</c:v>
                </c:pt>
                <c:pt idx="31">
                  <c:v>3.9731123626508706E-2</c:v>
                </c:pt>
                <c:pt idx="32">
                  <c:v>3.5804822073231976E-2</c:v>
                </c:pt>
                <c:pt idx="33">
                  <c:v>3.2266524746369256E-2</c:v>
                </c:pt>
                <c:pt idx="34">
                  <c:v>2.9077888365947709E-2</c:v>
                </c:pt>
                <c:pt idx="35">
                  <c:v>2.6204358804325787E-2</c:v>
                </c:pt>
                <c:pt idx="36">
                  <c:v>2.3614796635301229E-2</c:v>
                </c:pt>
                <c:pt idx="37">
                  <c:v>2.1281139687133892E-2</c:v>
                </c:pt>
                <c:pt idx="38">
                  <c:v>1.9178098942689806E-2</c:v>
                </c:pt>
                <c:pt idx="39">
                  <c:v>1.7282884491283304E-2</c:v>
                </c:pt>
                <c:pt idx="40">
                  <c:v>1.5574958562454213E-2</c:v>
                </c:pt>
                <c:pt idx="41">
                  <c:v>1.4035812965394285E-2</c:v>
                </c:pt>
                <c:pt idx="42">
                  <c:v>1.2648768522212197E-2</c:v>
                </c:pt>
                <c:pt idx="43">
                  <c:v>1.1398794321566529E-2</c:v>
                </c:pt>
                <c:pt idx="44">
                  <c:v>1.0272344833981734E-2</c:v>
                </c:pt>
                <c:pt idx="45">
                  <c:v>9.2572131237235646E-3</c:v>
                </c:pt>
                <c:pt idx="46">
                  <c:v>8.3423985665425308E-3</c:v>
                </c:pt>
                <c:pt idx="47">
                  <c:v>7.5179876397894899E-3</c:v>
                </c:pt>
                <c:pt idx="48">
                  <c:v>6.775046493067774E-3</c:v>
                </c:pt>
                <c:pt idx="49">
                  <c:v>6.1055241352478695E-3</c:v>
                </c:pt>
                <c:pt idx="50">
                  <c:v>5.5021651887166437E-3</c:v>
                </c:pt>
                <c:pt idx="51">
                  <c:v>4.9584312654094827E-3</c:v>
                </c:pt>
                <c:pt idx="52">
                  <c:v>4.4684301126053415E-3</c:v>
                </c:pt>
                <c:pt idx="53">
                  <c:v>4.0268517606625049E-3</c:v>
                </c:pt>
                <c:pt idx="54">
                  <c:v>3.6289109807507202E-3</c:v>
                </c:pt>
                <c:pt idx="55">
                  <c:v>3.2702954290143968E-3</c:v>
                </c:pt>
                <c:pt idx="56">
                  <c:v>2.9471189152234277E-3</c:v>
                </c:pt>
                <c:pt idx="57">
                  <c:v>2.6558792895005714E-3</c:v>
                </c:pt>
                <c:pt idx="58">
                  <c:v>2.3934204907586167E-3</c:v>
                </c:pt>
                <c:pt idx="59">
                  <c:v>2.1568983455797159E-3</c:v>
                </c:pt>
                <c:pt idx="60">
                  <c:v>1.9437497469113577E-3</c:v>
                </c:pt>
                <c:pt idx="61">
                  <c:v>1.7516648785793824E-3</c:v>
                </c:pt>
                <c:pt idx="62">
                  <c:v>1.5785621846249186E-3</c:v>
                </c:pt>
                <c:pt idx="63">
                  <c:v>1.4225658122167268E-3</c:v>
                </c:pt>
                <c:pt idx="64">
                  <c:v>1.2819852836957995E-3</c:v>
                </c:pt>
                <c:pt idx="65">
                  <c:v>1.1552971774652883E-3</c:v>
                </c:pt>
                <c:pt idx="66">
                  <c:v>1.0411286192080597E-3</c:v>
                </c:pt>
                <c:pt idx="67">
                  <c:v>9.3824240453201492E-4</c:v>
                </c:pt>
                <c:pt idx="68">
                  <c:v>8.4552359182251714E-4</c:v>
                </c:pt>
                <c:pt idx="69">
                  <c:v>7.6196742001342454E-4</c:v>
                </c:pt>
                <c:pt idx="70">
                  <c:v>6.8666842034584633E-4</c:v>
                </c:pt>
                <c:pt idx="71">
                  <c:v>6.188106041226187E-4</c:v>
                </c:pt>
                <c:pt idx="72">
                  <c:v>5.5765862012663423E-4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BD-4F4E-98B3-54A0CA15D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32888"/>
        <c:axId val="259133280"/>
      </c:scatterChart>
      <c:valAx>
        <c:axId val="25913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3280"/>
        <c:crosses val="autoZero"/>
        <c:crossBetween val="midCat"/>
      </c:valAx>
      <c:valAx>
        <c:axId val="2591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152400</xdr:rowOff>
    </xdr:from>
    <xdr:to>
      <xdr:col>8</xdr:col>
      <xdr:colOff>523875</xdr:colOff>
      <xdr:row>45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388937</xdr:colOff>
      <xdr:row>24</xdr:row>
      <xdr:rowOff>150812</xdr:rowOff>
    </xdr:from>
    <xdr:to>
      <xdr:col>8</xdr:col>
      <xdr:colOff>674687</xdr:colOff>
      <xdr:row>46</xdr:row>
      <xdr:rowOff>36512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161924</xdr:rowOff>
    </xdr:from>
    <xdr:to>
      <xdr:col>6</xdr:col>
      <xdr:colOff>0</xdr:colOff>
      <xdr:row>49</xdr:row>
      <xdr:rowOff>142874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161924</xdr:rowOff>
    </xdr:from>
    <xdr:to>
      <xdr:col>13</xdr:col>
      <xdr:colOff>0</xdr:colOff>
      <xdr:row>49</xdr:row>
      <xdr:rowOff>142874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16</xdr:row>
      <xdr:rowOff>47625</xdr:rowOff>
    </xdr:from>
    <xdr:to>
      <xdr:col>7</xdr:col>
      <xdr:colOff>209549</xdr:colOff>
      <xdr:row>38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19050</xdr:rowOff>
    </xdr:from>
    <xdr:to>
      <xdr:col>6</xdr:col>
      <xdr:colOff>85725</xdr:colOff>
      <xdr:row>47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30</xdr:row>
      <xdr:rowOff>28575</xdr:rowOff>
    </xdr:from>
    <xdr:to>
      <xdr:col>12</xdr:col>
      <xdr:colOff>276225</xdr:colOff>
      <xdr:row>47</xdr:row>
      <xdr:rowOff>19050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504825</xdr:colOff>
      <xdr:row>30</xdr:row>
      <xdr:rowOff>19050</xdr:rowOff>
    </xdr:from>
    <xdr:to>
      <xdr:col>18</xdr:col>
      <xdr:colOff>504825</xdr:colOff>
      <xdr:row>47</xdr:row>
      <xdr:rowOff>9525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552450</xdr:colOff>
      <xdr:row>30</xdr:row>
      <xdr:rowOff>19050</xdr:rowOff>
    </xdr:from>
    <xdr:to>
      <xdr:col>24</xdr:col>
      <xdr:colOff>552450</xdr:colOff>
      <xdr:row>47</xdr:row>
      <xdr:rowOff>9525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666750</xdr:colOff>
      <xdr:row>30</xdr:row>
      <xdr:rowOff>0</xdr:rowOff>
    </xdr:from>
    <xdr:to>
      <xdr:col>30</xdr:col>
      <xdr:colOff>666750</xdr:colOff>
      <xdr:row>46</xdr:row>
      <xdr:rowOff>152400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30</xdr:row>
      <xdr:rowOff>0</xdr:rowOff>
    </xdr:from>
    <xdr:to>
      <xdr:col>37</xdr:col>
      <xdr:colOff>0</xdr:colOff>
      <xdr:row>46</xdr:row>
      <xdr:rowOff>152400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120" zoomScaleNormal="120" workbookViewId="0">
      <selection activeCell="F7" sqref="F7"/>
    </sheetView>
  </sheetViews>
  <sheetFormatPr baseColWidth="10" defaultRowHeight="12.75" x14ac:dyDescent="0.2"/>
  <cols>
    <col min="5" max="5" width="12.7109375" customWidth="1"/>
    <col min="9" max="9" width="12.5703125" customWidth="1"/>
    <col min="13" max="13" width="13.140625" customWidth="1"/>
  </cols>
  <sheetData>
    <row r="1" spans="1:13" ht="20.25" x14ac:dyDescent="0.3">
      <c r="A1" s="1" t="s">
        <v>20</v>
      </c>
      <c r="M1" t="s">
        <v>1</v>
      </c>
    </row>
    <row r="3" spans="1:13" x14ac:dyDescent="0.2">
      <c r="A3" t="s">
        <v>0</v>
      </c>
    </row>
    <row r="4" spans="1:13" x14ac:dyDescent="0.2">
      <c r="A4" t="s">
        <v>2</v>
      </c>
    </row>
    <row r="6" spans="1:13" x14ac:dyDescent="0.2">
      <c r="A6" t="s">
        <v>3</v>
      </c>
    </row>
    <row r="7" spans="1:13" x14ac:dyDescent="0.2">
      <c r="A7" t="s">
        <v>4</v>
      </c>
    </row>
    <row r="8" spans="1:13" x14ac:dyDescent="0.2">
      <c r="A8" t="s">
        <v>5</v>
      </c>
    </row>
    <row r="9" spans="1:13" x14ac:dyDescent="0.2">
      <c r="A9" t="s">
        <v>13</v>
      </c>
    </row>
    <row r="10" spans="1:13" x14ac:dyDescent="0.2">
      <c r="A10" t="s">
        <v>8</v>
      </c>
    </row>
    <row r="12" spans="1:13" ht="27.75" customHeight="1" x14ac:dyDescent="0.2">
      <c r="A12" s="2"/>
      <c r="B12" s="32" t="s">
        <v>9</v>
      </c>
      <c r="C12" s="33"/>
      <c r="D12" s="33"/>
      <c r="E12" s="34"/>
      <c r="F12" s="32" t="s">
        <v>10</v>
      </c>
      <c r="G12" s="33"/>
      <c r="H12" s="33"/>
      <c r="I12" s="34"/>
      <c r="J12" s="32" t="s">
        <v>11</v>
      </c>
      <c r="K12" s="33"/>
      <c r="L12" s="33"/>
      <c r="M12" s="34"/>
    </row>
    <row r="13" spans="1:13" ht="51" x14ac:dyDescent="0.2">
      <c r="A13" s="15" t="s">
        <v>6</v>
      </c>
      <c r="B13" s="16" t="s">
        <v>15</v>
      </c>
      <c r="C13" s="17" t="s">
        <v>16</v>
      </c>
      <c r="D13" s="17" t="s">
        <v>14</v>
      </c>
      <c r="E13" s="18" t="s">
        <v>7</v>
      </c>
      <c r="F13" s="16" t="s">
        <v>15</v>
      </c>
      <c r="G13" s="17" t="s">
        <v>16</v>
      </c>
      <c r="H13" s="17" t="s">
        <v>14</v>
      </c>
      <c r="I13" s="18" t="s">
        <v>7</v>
      </c>
      <c r="J13" s="16" t="s">
        <v>15</v>
      </c>
      <c r="K13" s="19" t="s">
        <v>12</v>
      </c>
      <c r="L13" s="17" t="s">
        <v>14</v>
      </c>
      <c r="M13" s="18" t="s">
        <v>7</v>
      </c>
    </row>
    <row r="14" spans="1:13" x14ac:dyDescent="0.2">
      <c r="A14" s="3">
        <f>1/24</f>
        <v>4.1666666666666664E-2</v>
      </c>
      <c r="B14" s="6">
        <v>68</v>
      </c>
      <c r="C14" s="12">
        <v>104</v>
      </c>
      <c r="D14" s="14">
        <f>+C14*0.218/25*1000</f>
        <v>906.88</v>
      </c>
      <c r="E14" s="7">
        <f>+B14/D14</f>
        <v>7.498235709244884E-2</v>
      </c>
      <c r="F14" s="6">
        <v>736</v>
      </c>
      <c r="G14" s="13">
        <v>103.1</v>
      </c>
      <c r="H14" s="14">
        <f>+G14*0.218/25*1000</f>
        <v>899.03199999999993</v>
      </c>
      <c r="I14" s="7">
        <f>+F14/H14</f>
        <v>0.81865829024995784</v>
      </c>
      <c r="J14" s="6">
        <v>1130</v>
      </c>
      <c r="K14" s="11">
        <v>29.7</v>
      </c>
      <c r="L14" s="14">
        <f>+K14*0.98/25*1000</f>
        <v>1164.24</v>
      </c>
      <c r="M14" s="7">
        <f>+J14/L14</f>
        <v>0.97059025630454199</v>
      </c>
    </row>
    <row r="15" spans="1:13" x14ac:dyDescent="0.2">
      <c r="A15" s="4">
        <v>1</v>
      </c>
      <c r="B15" s="6">
        <v>359</v>
      </c>
      <c r="C15" s="12">
        <v>105.5</v>
      </c>
      <c r="D15" s="14">
        <f t="shared" ref="D15:D21" si="0">+C15*0.218/25*1000</f>
        <v>919.96</v>
      </c>
      <c r="E15" s="7">
        <f t="shared" ref="E15:E21" si="1">+B15/D15</f>
        <v>0.39023435801556589</v>
      </c>
      <c r="F15" s="6">
        <v>675</v>
      </c>
      <c r="G15" s="12">
        <v>103</v>
      </c>
      <c r="H15" s="14">
        <f t="shared" ref="H15:H21" si="2">+G15*0.218/25*1000</f>
        <v>898.16000000000008</v>
      </c>
      <c r="I15" s="7">
        <f t="shared" ref="I15:I21" si="3">+F15/H15</f>
        <v>0.75153647457023243</v>
      </c>
      <c r="J15" s="6">
        <v>820</v>
      </c>
      <c r="K15" s="11">
        <v>29.7</v>
      </c>
      <c r="L15" s="14">
        <f t="shared" ref="L15:L21" si="4">+K15*0.98/25*1000</f>
        <v>1164.24</v>
      </c>
      <c r="M15" s="7">
        <f t="shared" ref="M15:M21" si="5">+J15/L15</f>
        <v>0.70432213289356149</v>
      </c>
    </row>
    <row r="16" spans="1:13" x14ac:dyDescent="0.2">
      <c r="A16" s="4">
        <v>2</v>
      </c>
      <c r="B16" s="6">
        <v>407</v>
      </c>
      <c r="C16" s="12">
        <v>102.9</v>
      </c>
      <c r="D16" s="14">
        <f t="shared" si="0"/>
        <v>897.28800000000012</v>
      </c>
      <c r="E16" s="7">
        <f t="shared" si="1"/>
        <v>0.45358903718761417</v>
      </c>
      <c r="F16" s="6">
        <v>595</v>
      </c>
      <c r="G16" s="13">
        <v>102.5</v>
      </c>
      <c r="H16" s="14">
        <f t="shared" si="2"/>
        <v>893.8</v>
      </c>
      <c r="I16" s="7">
        <f t="shared" si="3"/>
        <v>0.66569702394271657</v>
      </c>
      <c r="J16" s="6">
        <v>552</v>
      </c>
      <c r="K16" s="11">
        <v>29.7</v>
      </c>
      <c r="L16" s="14">
        <f t="shared" si="4"/>
        <v>1164.24</v>
      </c>
      <c r="M16" s="7">
        <f t="shared" si="5"/>
        <v>0.47412904555761698</v>
      </c>
    </row>
    <row r="17" spans="1:13" x14ac:dyDescent="0.2">
      <c r="A17" s="4">
        <v>3</v>
      </c>
      <c r="B17" s="6">
        <v>379</v>
      </c>
      <c r="C17" s="12">
        <v>103.7</v>
      </c>
      <c r="D17" s="14">
        <f t="shared" si="0"/>
        <v>904.26400000000001</v>
      </c>
      <c r="E17" s="7">
        <f t="shared" si="1"/>
        <v>0.41912538816097955</v>
      </c>
      <c r="F17" s="6">
        <v>463</v>
      </c>
      <c r="G17" s="13">
        <v>102.8</v>
      </c>
      <c r="H17" s="14">
        <f t="shared" si="2"/>
        <v>896.41599999999994</v>
      </c>
      <c r="I17" s="7">
        <f t="shared" si="3"/>
        <v>0.51650126726876811</v>
      </c>
      <c r="J17" s="6">
        <v>477</v>
      </c>
      <c r="K17" s="11">
        <v>29.7</v>
      </c>
      <c r="L17" s="14">
        <f t="shared" si="4"/>
        <v>1164.24</v>
      </c>
      <c r="M17" s="7">
        <f t="shared" si="5"/>
        <v>0.40970933828076683</v>
      </c>
    </row>
    <row r="18" spans="1:13" x14ac:dyDescent="0.2">
      <c r="A18" s="4">
        <v>4</v>
      </c>
      <c r="B18" s="6">
        <v>314</v>
      </c>
      <c r="C18" s="13">
        <v>104</v>
      </c>
      <c r="D18" s="14">
        <f t="shared" si="0"/>
        <v>906.88</v>
      </c>
      <c r="E18" s="7">
        <f t="shared" si="1"/>
        <v>0.34624206069160196</v>
      </c>
      <c r="F18" s="6">
        <v>435</v>
      </c>
      <c r="G18" s="13">
        <v>105</v>
      </c>
      <c r="H18" s="14">
        <f t="shared" si="2"/>
        <v>915.6</v>
      </c>
      <c r="I18" s="7">
        <f t="shared" si="3"/>
        <v>0.47509829619921362</v>
      </c>
      <c r="J18" s="6">
        <v>387</v>
      </c>
      <c r="K18" s="11">
        <v>29.7</v>
      </c>
      <c r="L18" s="14">
        <f t="shared" si="4"/>
        <v>1164.24</v>
      </c>
      <c r="M18" s="7">
        <f t="shared" si="5"/>
        <v>0.33240568954854671</v>
      </c>
    </row>
    <row r="19" spans="1:13" x14ac:dyDescent="0.2">
      <c r="A19" s="4">
        <v>7</v>
      </c>
      <c r="B19" s="6">
        <v>228</v>
      </c>
      <c r="C19" s="13">
        <v>105</v>
      </c>
      <c r="D19" s="14">
        <f t="shared" si="0"/>
        <v>915.6</v>
      </c>
      <c r="E19" s="7">
        <f t="shared" si="1"/>
        <v>0.24901703800786368</v>
      </c>
      <c r="F19" s="6">
        <v>251</v>
      </c>
      <c r="G19" s="13">
        <v>103.1</v>
      </c>
      <c r="H19" s="14">
        <f t="shared" si="2"/>
        <v>899.03199999999993</v>
      </c>
      <c r="I19" s="7">
        <f t="shared" si="3"/>
        <v>0.27918917235426549</v>
      </c>
      <c r="J19" s="6">
        <v>154</v>
      </c>
      <c r="K19" s="11">
        <v>29.7</v>
      </c>
      <c r="L19" s="14">
        <f t="shared" si="4"/>
        <v>1164.24</v>
      </c>
      <c r="M19" s="7">
        <f t="shared" si="5"/>
        <v>0.13227513227513227</v>
      </c>
    </row>
    <row r="20" spans="1:13" x14ac:dyDescent="0.2">
      <c r="A20" s="4">
        <v>11</v>
      </c>
      <c r="B20" s="6">
        <v>105</v>
      </c>
      <c r="C20" s="13">
        <v>103.5</v>
      </c>
      <c r="D20" s="14">
        <f t="shared" si="0"/>
        <v>902.52</v>
      </c>
      <c r="E20" s="7">
        <f t="shared" si="1"/>
        <v>0.11634091211275097</v>
      </c>
      <c r="F20" s="6">
        <v>122</v>
      </c>
      <c r="G20" s="13">
        <v>103.7</v>
      </c>
      <c r="H20" s="14">
        <f t="shared" si="2"/>
        <v>904.26400000000001</v>
      </c>
      <c r="I20" s="7">
        <f t="shared" si="3"/>
        <v>0.13491635186184564</v>
      </c>
      <c r="J20" s="6">
        <v>70</v>
      </c>
      <c r="K20" s="11">
        <v>29.7</v>
      </c>
      <c r="L20" s="14">
        <f t="shared" si="4"/>
        <v>1164.24</v>
      </c>
      <c r="M20" s="7">
        <f t="shared" si="5"/>
        <v>6.0125060125060123E-2</v>
      </c>
    </row>
    <row r="21" spans="1:13" x14ac:dyDescent="0.2">
      <c r="A21" s="4">
        <v>18</v>
      </c>
      <c r="B21" s="6">
        <v>54</v>
      </c>
      <c r="C21" s="13">
        <v>103.2</v>
      </c>
      <c r="D21" s="14">
        <f t="shared" si="0"/>
        <v>899.904</v>
      </c>
      <c r="E21" s="7">
        <f t="shared" si="1"/>
        <v>6.0006400682739491E-2</v>
      </c>
      <c r="F21" s="6">
        <v>43</v>
      </c>
      <c r="G21" s="13">
        <v>103.5</v>
      </c>
      <c r="H21" s="14">
        <f t="shared" si="2"/>
        <v>902.52</v>
      </c>
      <c r="I21" s="7">
        <f t="shared" si="3"/>
        <v>4.7644373531888488E-2</v>
      </c>
      <c r="J21" s="6">
        <v>8</v>
      </c>
      <c r="K21" s="11">
        <v>29.7</v>
      </c>
      <c r="L21" s="14">
        <f t="shared" si="4"/>
        <v>1164.24</v>
      </c>
      <c r="M21" s="7">
        <f t="shared" si="5"/>
        <v>6.8714354428640141E-3</v>
      </c>
    </row>
    <row r="22" spans="1:13" x14ac:dyDescent="0.2">
      <c r="A22" s="4"/>
      <c r="B22" s="6"/>
      <c r="C22" s="13">
        <v>101.8</v>
      </c>
      <c r="D22" s="14"/>
      <c r="E22" s="7"/>
      <c r="F22" s="6"/>
      <c r="G22" s="13">
        <v>102.6</v>
      </c>
      <c r="H22" s="14"/>
      <c r="I22" s="7"/>
      <c r="J22" s="6"/>
      <c r="K22" s="11">
        <v>29.7</v>
      </c>
      <c r="L22" s="14"/>
      <c r="M22" s="7"/>
    </row>
    <row r="23" spans="1:13" x14ac:dyDescent="0.2">
      <c r="A23" s="5"/>
      <c r="B23" s="8"/>
      <c r="C23" s="9"/>
      <c r="D23" s="9"/>
      <c r="E23" s="10"/>
      <c r="F23" s="8"/>
      <c r="G23" s="9"/>
      <c r="H23" s="9"/>
      <c r="I23" s="10"/>
      <c r="J23" s="8"/>
      <c r="K23" s="9"/>
      <c r="L23" s="9"/>
      <c r="M23" s="10"/>
    </row>
  </sheetData>
  <mergeCells count="3">
    <mergeCell ref="B12:E12"/>
    <mergeCell ref="F12:I12"/>
    <mergeCell ref="J12:M12"/>
  </mergeCells>
  <pageMargins left="0.7" right="0.7" top="0.78740157499999996" bottom="0.78740157499999996" header="0.3" footer="0.3"/>
  <pageSetup paperSize="9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10" zoomScale="120" zoomScaleNormal="120" workbookViewId="0">
      <selection activeCell="J25" sqref="J25"/>
    </sheetView>
  </sheetViews>
  <sheetFormatPr baseColWidth="10" defaultRowHeight="12.75" x14ac:dyDescent="0.2"/>
  <cols>
    <col min="5" max="5" width="12.7109375" customWidth="1"/>
    <col min="9" max="9" width="12.5703125" customWidth="1"/>
    <col min="13" max="13" width="13.140625" customWidth="1"/>
  </cols>
  <sheetData>
    <row r="1" spans="1:13" ht="20.25" x14ac:dyDescent="0.3">
      <c r="A1" s="1" t="s">
        <v>19</v>
      </c>
      <c r="M1" t="s">
        <v>1</v>
      </c>
    </row>
    <row r="3" spans="1:13" x14ac:dyDescent="0.2">
      <c r="A3" t="s">
        <v>0</v>
      </c>
    </row>
    <row r="4" spans="1:13" x14ac:dyDescent="0.2">
      <c r="A4" t="s">
        <v>17</v>
      </c>
    </row>
    <row r="6" spans="1:13" x14ac:dyDescent="0.2">
      <c r="A6" t="s">
        <v>3</v>
      </c>
    </row>
    <row r="7" spans="1:13" x14ac:dyDescent="0.2">
      <c r="A7" t="s">
        <v>18</v>
      </c>
    </row>
    <row r="8" spans="1:13" x14ac:dyDescent="0.2">
      <c r="A8" t="s">
        <v>5</v>
      </c>
    </row>
    <row r="9" spans="1:13" x14ac:dyDescent="0.2">
      <c r="A9" t="s">
        <v>13</v>
      </c>
    </row>
    <row r="10" spans="1:13" x14ac:dyDescent="0.2">
      <c r="A10" t="s">
        <v>8</v>
      </c>
    </row>
    <row r="12" spans="1:13" ht="27.75" customHeight="1" x14ac:dyDescent="0.2">
      <c r="A12" s="2"/>
      <c r="B12" s="32" t="s">
        <v>21</v>
      </c>
      <c r="C12" s="33"/>
      <c r="D12" s="33"/>
      <c r="E12" s="34"/>
      <c r="F12" s="32" t="s">
        <v>22</v>
      </c>
      <c r="G12" s="33"/>
      <c r="H12" s="33"/>
      <c r="I12" s="34"/>
      <c r="J12" s="32" t="s">
        <v>23</v>
      </c>
      <c r="K12" s="33"/>
      <c r="L12" s="33"/>
      <c r="M12" s="34"/>
    </row>
    <row r="13" spans="1:13" ht="51" x14ac:dyDescent="0.2">
      <c r="A13" s="15" t="s">
        <v>6</v>
      </c>
      <c r="B13" s="16" t="s">
        <v>15</v>
      </c>
      <c r="C13" s="17" t="s">
        <v>16</v>
      </c>
      <c r="D13" s="17" t="s">
        <v>14</v>
      </c>
      <c r="E13" s="18" t="s">
        <v>7</v>
      </c>
      <c r="F13" s="16" t="s">
        <v>15</v>
      </c>
      <c r="G13" s="17" t="s">
        <v>16</v>
      </c>
      <c r="H13" s="17" t="s">
        <v>14</v>
      </c>
      <c r="I13" s="18" t="s">
        <v>7</v>
      </c>
      <c r="J13" s="16" t="s">
        <v>15</v>
      </c>
      <c r="K13" s="19" t="s">
        <v>12</v>
      </c>
      <c r="L13" s="17" t="s">
        <v>14</v>
      </c>
      <c r="M13" s="18" t="s">
        <v>7</v>
      </c>
    </row>
    <row r="14" spans="1:13" x14ac:dyDescent="0.2">
      <c r="A14" s="3">
        <f>1/24</f>
        <v>4.1666666666666664E-2</v>
      </c>
      <c r="B14" s="6">
        <v>23</v>
      </c>
      <c r="C14" s="12">
        <v>102.8</v>
      </c>
      <c r="D14" s="14">
        <f>+C14*0.218/25*1000</f>
        <v>896.41599999999994</v>
      </c>
      <c r="E14" s="7">
        <f>+B14/D14</f>
        <v>2.5657730339485242E-2</v>
      </c>
      <c r="F14" s="6">
        <v>504</v>
      </c>
      <c r="G14" s="13">
        <v>103.2</v>
      </c>
      <c r="H14" s="14">
        <f>+G14*0.218/25*1000</f>
        <v>899.904</v>
      </c>
      <c r="I14" s="7">
        <f>+F14/H14</f>
        <v>0.56005973970556855</v>
      </c>
      <c r="J14" s="6">
        <v>948</v>
      </c>
      <c r="K14" s="20">
        <f>4.99*252.5/50</f>
        <v>25.199500000000004</v>
      </c>
      <c r="L14" s="14">
        <f>+K14*0.98/25*1000</f>
        <v>987.82040000000006</v>
      </c>
      <c r="M14" s="7">
        <f>+J14/L14</f>
        <v>0.95968862355950524</v>
      </c>
    </row>
    <row r="15" spans="1:13" x14ac:dyDescent="0.2">
      <c r="A15" s="4">
        <v>1</v>
      </c>
      <c r="B15" s="6">
        <v>260</v>
      </c>
      <c r="C15" s="12">
        <v>103.5</v>
      </c>
      <c r="D15" s="14">
        <f t="shared" ref="D15:D21" si="0">+C15*0.218/25*1000</f>
        <v>902.52</v>
      </c>
      <c r="E15" s="7">
        <f t="shared" ref="E15:E21" si="1">+B15/D15</f>
        <v>0.28808225856490716</v>
      </c>
      <c r="F15" s="6">
        <v>557</v>
      </c>
      <c r="G15" s="12">
        <v>102.7</v>
      </c>
      <c r="H15" s="14">
        <f t="shared" ref="H15:H21" si="2">+G15*0.218/25*1000</f>
        <v>895.54399999999998</v>
      </c>
      <c r="I15" s="7">
        <f t="shared" ref="I15:I21" si="3">+F15/H15</f>
        <v>0.6219683231644676</v>
      </c>
      <c r="J15" s="6">
        <v>555</v>
      </c>
      <c r="K15" s="20">
        <f>5.14*252.5/50</f>
        <v>25.956999999999997</v>
      </c>
      <c r="L15" s="14">
        <f t="shared" ref="L15:L21" si="4">+K15*0.98/25*1000</f>
        <v>1017.5143999999998</v>
      </c>
      <c r="M15" s="7">
        <f t="shared" ref="M15:M21" si="5">+J15/L15</f>
        <v>0.54544682610880013</v>
      </c>
    </row>
    <row r="16" spans="1:13" x14ac:dyDescent="0.2">
      <c r="A16" s="4">
        <v>2</v>
      </c>
      <c r="B16" s="6">
        <v>319</v>
      </c>
      <c r="C16" s="12">
        <v>103.9</v>
      </c>
      <c r="D16" s="14">
        <f t="shared" si="0"/>
        <v>906.00800000000004</v>
      </c>
      <c r="E16" s="7">
        <f t="shared" si="1"/>
        <v>0.35209402124484551</v>
      </c>
      <c r="F16" s="6">
        <v>414</v>
      </c>
      <c r="G16" s="13">
        <v>102.3</v>
      </c>
      <c r="H16" s="14">
        <f t="shared" si="2"/>
        <v>892.05600000000004</v>
      </c>
      <c r="I16" s="7">
        <f t="shared" si="3"/>
        <v>0.46409642443972127</v>
      </c>
      <c r="J16" s="6">
        <v>334</v>
      </c>
      <c r="K16" s="20">
        <f>5*252.5/50</f>
        <v>25.25</v>
      </c>
      <c r="L16" s="14">
        <f t="shared" si="4"/>
        <v>989.80000000000007</v>
      </c>
      <c r="M16" s="7">
        <f t="shared" si="5"/>
        <v>0.33744190745605168</v>
      </c>
    </row>
    <row r="17" spans="1:13" x14ac:dyDescent="0.2">
      <c r="A17" s="4">
        <v>3</v>
      </c>
      <c r="B17" s="6">
        <v>200</v>
      </c>
      <c r="C17" s="12">
        <v>104.5</v>
      </c>
      <c r="D17" s="14">
        <f t="shared" si="0"/>
        <v>911.2399999999999</v>
      </c>
      <c r="E17" s="7">
        <f t="shared" si="1"/>
        <v>0.21948114656950971</v>
      </c>
      <c r="F17" s="6">
        <v>308</v>
      </c>
      <c r="G17" s="13">
        <v>103.3</v>
      </c>
      <c r="H17" s="14">
        <f t="shared" si="2"/>
        <v>900.77600000000007</v>
      </c>
      <c r="I17" s="7">
        <f t="shared" si="3"/>
        <v>0.34192740481540357</v>
      </c>
      <c r="J17" s="6">
        <v>211</v>
      </c>
      <c r="K17" s="20">
        <f>5*252.5/50</f>
        <v>25.25</v>
      </c>
      <c r="L17" s="14">
        <f t="shared" si="4"/>
        <v>989.80000000000007</v>
      </c>
      <c r="M17" s="7">
        <f t="shared" si="5"/>
        <v>0.21317437866235603</v>
      </c>
    </row>
    <row r="18" spans="1:13" x14ac:dyDescent="0.2">
      <c r="A18" s="4">
        <v>6</v>
      </c>
      <c r="B18" s="6">
        <v>150</v>
      </c>
      <c r="C18" s="13">
        <v>102</v>
      </c>
      <c r="D18" s="14">
        <f t="shared" si="0"/>
        <v>889.44</v>
      </c>
      <c r="E18" s="7">
        <f t="shared" si="1"/>
        <v>0.16864543982730706</v>
      </c>
      <c r="F18" s="6">
        <v>141</v>
      </c>
      <c r="G18" s="13">
        <v>104.5</v>
      </c>
      <c r="H18" s="14">
        <f t="shared" si="2"/>
        <v>911.2399999999999</v>
      </c>
      <c r="I18" s="7">
        <f t="shared" si="3"/>
        <v>0.15473420833150434</v>
      </c>
      <c r="J18" s="6">
        <v>44</v>
      </c>
      <c r="K18" s="20">
        <f>5.01*252.5/50</f>
        <v>25.300499999999996</v>
      </c>
      <c r="L18" s="14">
        <f t="shared" si="4"/>
        <v>991.77959999999985</v>
      </c>
      <c r="M18" s="7">
        <f t="shared" si="5"/>
        <v>4.4364695543243689E-2</v>
      </c>
    </row>
    <row r="19" spans="1:13" x14ac:dyDescent="0.2">
      <c r="A19" s="4">
        <v>9</v>
      </c>
      <c r="B19" s="6">
        <v>127</v>
      </c>
      <c r="C19" s="13">
        <v>102.9</v>
      </c>
      <c r="D19" s="14">
        <f t="shared" si="0"/>
        <v>897.28800000000012</v>
      </c>
      <c r="E19" s="7">
        <f t="shared" si="1"/>
        <v>0.14153761111259705</v>
      </c>
      <c r="F19" s="6">
        <v>45</v>
      </c>
      <c r="G19" s="13">
        <v>101.5</v>
      </c>
      <c r="H19" s="14">
        <f t="shared" si="2"/>
        <v>885.07999999999993</v>
      </c>
      <c r="I19" s="7">
        <f t="shared" si="3"/>
        <v>5.0842861662222627E-2</v>
      </c>
      <c r="J19" s="6">
        <v>11</v>
      </c>
      <c r="K19" s="20">
        <f>5*252.5/50</f>
        <v>25.25</v>
      </c>
      <c r="L19" s="14">
        <f t="shared" si="4"/>
        <v>989.80000000000007</v>
      </c>
      <c r="M19" s="7">
        <f t="shared" si="5"/>
        <v>1.1113356233582542E-2</v>
      </c>
    </row>
    <row r="20" spans="1:13" x14ac:dyDescent="0.2">
      <c r="A20" s="4">
        <v>13</v>
      </c>
      <c r="B20" s="6"/>
      <c r="C20" s="13">
        <v>102.8</v>
      </c>
      <c r="D20" s="14">
        <f t="shared" si="0"/>
        <v>896.41599999999994</v>
      </c>
      <c r="E20" s="7">
        <f t="shared" si="1"/>
        <v>0</v>
      </c>
      <c r="F20" s="6"/>
      <c r="G20" s="13">
        <v>103.6</v>
      </c>
      <c r="H20" s="14">
        <f t="shared" si="2"/>
        <v>903.39199999999983</v>
      </c>
      <c r="I20" s="7">
        <f t="shared" si="3"/>
        <v>0</v>
      </c>
      <c r="J20" s="6"/>
      <c r="K20" s="20">
        <f>5.01*252.5/50</f>
        <v>25.300499999999996</v>
      </c>
      <c r="L20" s="14">
        <f t="shared" si="4"/>
        <v>991.77959999999985</v>
      </c>
      <c r="M20" s="7">
        <f t="shared" si="5"/>
        <v>0</v>
      </c>
    </row>
    <row r="21" spans="1:13" x14ac:dyDescent="0.2">
      <c r="A21" s="4">
        <v>18</v>
      </c>
      <c r="B21" s="6"/>
      <c r="C21" s="13">
        <v>103.5</v>
      </c>
      <c r="D21" s="14">
        <f t="shared" si="0"/>
        <v>902.52</v>
      </c>
      <c r="E21" s="7">
        <f t="shared" si="1"/>
        <v>0</v>
      </c>
      <c r="F21" s="6"/>
      <c r="G21" s="13">
        <v>103.3</v>
      </c>
      <c r="H21" s="14">
        <f t="shared" si="2"/>
        <v>900.77600000000007</v>
      </c>
      <c r="I21" s="7">
        <f t="shared" si="3"/>
        <v>0</v>
      </c>
      <c r="J21" s="6"/>
      <c r="K21" s="20">
        <f>5.02*252.5/50</f>
        <v>25.350999999999999</v>
      </c>
      <c r="L21" s="14">
        <f t="shared" si="4"/>
        <v>993.75919999999996</v>
      </c>
      <c r="M21" s="7">
        <f t="shared" si="5"/>
        <v>0</v>
      </c>
    </row>
    <row r="22" spans="1:13" x14ac:dyDescent="0.2">
      <c r="A22" s="4"/>
      <c r="B22" s="6"/>
      <c r="C22" s="13"/>
      <c r="D22" s="14"/>
      <c r="E22" s="7"/>
      <c r="F22" s="6"/>
      <c r="G22" s="13"/>
      <c r="H22" s="14"/>
      <c r="I22" s="7"/>
      <c r="J22" s="6"/>
      <c r="K22" s="11"/>
      <c r="L22" s="14"/>
      <c r="M22" s="7"/>
    </row>
    <row r="23" spans="1:13" x14ac:dyDescent="0.2">
      <c r="A23" s="5"/>
      <c r="B23" s="8"/>
      <c r="C23" s="9"/>
      <c r="D23" s="9"/>
      <c r="E23" s="10"/>
      <c r="F23" s="8"/>
      <c r="G23" s="9"/>
      <c r="H23" s="9"/>
      <c r="I23" s="10"/>
      <c r="J23" s="8"/>
      <c r="K23" s="9"/>
      <c r="L23" s="9"/>
      <c r="M23" s="10"/>
    </row>
  </sheetData>
  <mergeCells count="3">
    <mergeCell ref="B12:E12"/>
    <mergeCell ref="F12:I12"/>
    <mergeCell ref="J12:M12"/>
  </mergeCells>
  <pageMargins left="0.7" right="0.7" top="0.78740157499999996" bottom="0.78740157499999996" header="0.3" footer="0.3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7"/>
  <sheetViews>
    <sheetView tabSelected="1" workbookViewId="0">
      <selection activeCell="S13" sqref="S13"/>
    </sheetView>
  </sheetViews>
  <sheetFormatPr baseColWidth="10" defaultRowHeight="12.75" x14ac:dyDescent="0.2"/>
  <sheetData>
    <row r="1" spans="1:32" ht="15.75" x14ac:dyDescent="0.25">
      <c r="A1" s="26" t="s">
        <v>30</v>
      </c>
    </row>
    <row r="3" spans="1:32" x14ac:dyDescent="0.2">
      <c r="A3" t="s">
        <v>31</v>
      </c>
    </row>
    <row r="4" spans="1:32" x14ac:dyDescent="0.2">
      <c r="A4" t="s">
        <v>32</v>
      </c>
    </row>
    <row r="5" spans="1:32" x14ac:dyDescent="0.2">
      <c r="A5" t="s">
        <v>34</v>
      </c>
    </row>
    <row r="7" spans="1:32" x14ac:dyDescent="0.2">
      <c r="A7" t="s">
        <v>33</v>
      </c>
    </row>
    <row r="8" spans="1:32" x14ac:dyDescent="0.2">
      <c r="A8" t="s">
        <v>35</v>
      </c>
    </row>
    <row r="9" spans="1:32" x14ac:dyDescent="0.2">
      <c r="A9" t="s">
        <v>48</v>
      </c>
    </row>
    <row r="11" spans="1:32" x14ac:dyDescent="0.2">
      <c r="A11" t="s">
        <v>36</v>
      </c>
    </row>
    <row r="12" spans="1:32" x14ac:dyDescent="0.2">
      <c r="A12" t="s">
        <v>49</v>
      </c>
    </row>
    <row r="15" spans="1:32" x14ac:dyDescent="0.2">
      <c r="A15" s="28" t="s">
        <v>37</v>
      </c>
      <c r="H15" s="28" t="s">
        <v>47</v>
      </c>
      <c r="N15" s="28"/>
      <c r="T15" s="28"/>
      <c r="Z15" s="28"/>
      <c r="AF15" s="28"/>
    </row>
    <row r="17" spans="1:34" x14ac:dyDescent="0.2">
      <c r="A17" t="s">
        <v>38</v>
      </c>
      <c r="B17" t="s">
        <v>39</v>
      </c>
      <c r="C17" t="s">
        <v>40</v>
      </c>
      <c r="D17" t="s">
        <v>41</v>
      </c>
      <c r="H17" t="s">
        <v>38</v>
      </c>
      <c r="I17" t="s">
        <v>39</v>
      </c>
      <c r="J17" t="s">
        <v>40</v>
      </c>
      <c r="K17" t="s">
        <v>41</v>
      </c>
    </row>
    <row r="18" spans="1:34" x14ac:dyDescent="0.2">
      <c r="A18" s="22">
        <f>+'HE18-10 10%Feuchte'!A14</f>
        <v>4.1666666666666664E-2</v>
      </c>
      <c r="B18" s="25">
        <f>+'HE18-10 10%Feuchte'!E14</f>
        <v>7.498235709244884E-2</v>
      </c>
      <c r="C18" s="25">
        <f>+(1-EXP(-$B$28*A18))*EXP(-$B$29*A18)</f>
        <v>2.7540774949396989E-2</v>
      </c>
      <c r="D18">
        <f>+(C18-B18)^2</f>
        <v>2.2507037162359362E-3</v>
      </c>
      <c r="H18" s="22">
        <f>+'HE18-13 5%Feuchte'!A14</f>
        <v>4.1666666666666664E-2</v>
      </c>
      <c r="I18" s="25">
        <f>+'HE18-13 5%Feuchte'!E14</f>
        <v>2.5657730339485242E-2</v>
      </c>
      <c r="J18" s="25">
        <f>+(1-EXP(-$I$28*H18))*EXP(-$I$29*H18)</f>
        <v>1.4355666146143026E-2</v>
      </c>
      <c r="K18">
        <f>+(J18-I18)^2</f>
        <v>1.2773665503042824E-4</v>
      </c>
      <c r="N18" s="22"/>
      <c r="O18" s="25"/>
      <c r="P18" s="25"/>
      <c r="T18" s="22"/>
      <c r="U18" s="25"/>
      <c r="V18" s="25"/>
      <c r="Z18" s="22"/>
      <c r="AA18" s="25"/>
      <c r="AB18" s="25"/>
      <c r="AF18" s="22"/>
      <c r="AG18" s="25"/>
      <c r="AH18" s="25"/>
    </row>
    <row r="19" spans="1:34" x14ac:dyDescent="0.2">
      <c r="A19" s="22">
        <f>+'HE18-10 10%Feuchte'!A15</f>
        <v>1</v>
      </c>
      <c r="B19" s="25">
        <f>+'HE18-10 10%Feuchte'!E15</f>
        <v>0.39023435801556589</v>
      </c>
      <c r="C19" s="27">
        <f t="shared" ref="C19:C25" si="0">+(1-EXP(-$B$28*A19))*EXP(-$B$29*A19)</f>
        <v>0.38710856814823547</v>
      </c>
      <c r="D19">
        <f t="shared" ref="D19:D25" si="1">+(C19-B19)^2</f>
        <v>9.7705622947055224E-6</v>
      </c>
      <c r="H19" s="22">
        <f>+'HE18-13 5%Feuchte'!A15</f>
        <v>1</v>
      </c>
      <c r="I19" s="25">
        <f>+'HE18-13 5%Feuchte'!E15</f>
        <v>0.28808225856490716</v>
      </c>
      <c r="J19" s="25">
        <f t="shared" ref="J19:J25" si="2">+(1-EXP(-$I$28*H19))*EXP(-$I$29*H19)</f>
        <v>0.23270123381565594</v>
      </c>
      <c r="K19">
        <f t="shared" ref="K19:K25" si="3">+(J19-I19)^2</f>
        <v>3.0670579022771759E-3</v>
      </c>
      <c r="N19" s="22"/>
      <c r="O19" s="25"/>
      <c r="P19" s="25"/>
      <c r="T19" s="22"/>
      <c r="U19" s="25"/>
      <c r="V19" s="25"/>
      <c r="Z19" s="22"/>
      <c r="AA19" s="25"/>
      <c r="AB19" s="25"/>
      <c r="AF19" s="22"/>
      <c r="AG19" s="25"/>
      <c r="AH19" s="25"/>
    </row>
    <row r="20" spans="1:34" x14ac:dyDescent="0.2">
      <c r="A20" s="22">
        <f>+'HE18-10 10%Feuchte'!A16</f>
        <v>2</v>
      </c>
      <c r="B20" s="25">
        <f>+'HE18-10 10%Feuchte'!E16</f>
        <v>0.45358903718761417</v>
      </c>
      <c r="C20" s="27">
        <f t="shared" si="0"/>
        <v>0.4594334443837586</v>
      </c>
      <c r="D20">
        <f t="shared" si="1"/>
        <v>3.4157095474344798E-5</v>
      </c>
      <c r="H20" s="22">
        <f>+'HE18-13 5%Feuchte'!A16</f>
        <v>2</v>
      </c>
      <c r="I20" s="25">
        <f>+'HE18-13 5%Feuchte'!E16</f>
        <v>0.35209402124484551</v>
      </c>
      <c r="J20" s="25">
        <f t="shared" si="2"/>
        <v>0.31210841357470337</v>
      </c>
      <c r="K20">
        <f t="shared" si="3"/>
        <v>1.5988488207505302E-3</v>
      </c>
      <c r="N20" s="22"/>
      <c r="O20" s="25"/>
      <c r="P20" s="25"/>
      <c r="T20" s="22"/>
      <c r="U20" s="25"/>
      <c r="V20" s="25"/>
      <c r="Z20" s="22"/>
      <c r="AA20" s="25"/>
      <c r="AB20" s="25"/>
      <c r="AF20" s="22"/>
      <c r="AG20" s="25"/>
      <c r="AH20" s="25"/>
    </row>
    <row r="21" spans="1:34" x14ac:dyDescent="0.2">
      <c r="A21" s="22">
        <f>+'HE18-10 10%Feuchte'!A17</f>
        <v>3</v>
      </c>
      <c r="B21" s="25">
        <f>+'HE18-10 10%Feuchte'!E17</f>
        <v>0.41912538816097955</v>
      </c>
      <c r="C21" s="27">
        <f t="shared" si="0"/>
        <v>0.42345562592935443</v>
      </c>
      <c r="D21">
        <f t="shared" si="1"/>
        <v>1.8750959130660245E-5</v>
      </c>
      <c r="H21" s="22">
        <f>+'HE18-13 5%Feuchte'!A17</f>
        <v>3</v>
      </c>
      <c r="I21" s="25">
        <f>+'HE18-13 5%Feuchte'!E17</f>
        <v>0.21948114656950971</v>
      </c>
      <c r="J21" s="25">
        <f t="shared" si="2"/>
        <v>0.31710961350247396</v>
      </c>
      <c r="K21">
        <f t="shared" si="3"/>
        <v>9.5313175556808964E-3</v>
      </c>
      <c r="N21" s="22"/>
      <c r="O21" s="25"/>
      <c r="P21" s="25"/>
      <c r="T21" s="22"/>
      <c r="U21" s="25"/>
      <c r="V21" s="25"/>
      <c r="Z21" s="22"/>
      <c r="AA21" s="25"/>
      <c r="AB21" s="25"/>
      <c r="AF21" s="22"/>
      <c r="AG21" s="25"/>
      <c r="AH21" s="25"/>
    </row>
    <row r="22" spans="1:34" x14ac:dyDescent="0.2">
      <c r="A22" s="22">
        <f>+'HE18-10 10%Feuchte'!A18</f>
        <v>4</v>
      </c>
      <c r="B22" s="25">
        <f>+'HE18-10 10%Feuchte'!E18</f>
        <v>0.34624206069160196</v>
      </c>
      <c r="C22" s="27">
        <f t="shared" si="0"/>
        <v>0.35799673516292119</v>
      </c>
      <c r="D22">
        <f t="shared" si="1"/>
        <v>1.3817237192668394E-4</v>
      </c>
      <c r="H22" s="22">
        <f>+'HE18-13 5%Feuchte'!A18</f>
        <v>6</v>
      </c>
      <c r="I22" s="25">
        <f>+'HE18-13 5%Feuchte'!E18</f>
        <v>0.16864543982730706</v>
      </c>
      <c r="J22" s="25">
        <f t="shared" si="2"/>
        <v>0.20855337970931001</v>
      </c>
      <c r="K22">
        <f t="shared" si="3"/>
        <v>1.5926436656255613E-3</v>
      </c>
      <c r="N22" s="22"/>
      <c r="O22" s="25"/>
      <c r="P22" s="25"/>
      <c r="T22" s="22"/>
      <c r="U22" s="25"/>
      <c r="V22" s="25"/>
      <c r="Z22" s="22"/>
      <c r="AA22" s="25"/>
      <c r="AB22" s="25"/>
      <c r="AF22" s="22"/>
      <c r="AG22" s="25"/>
      <c r="AH22" s="25"/>
    </row>
    <row r="23" spans="1:34" x14ac:dyDescent="0.2">
      <c r="A23" s="22">
        <f>+'HE18-10 10%Feuchte'!A19</f>
        <v>7</v>
      </c>
      <c r="B23" s="25">
        <f>+'HE18-10 10%Feuchte'!E19</f>
        <v>0.24901703800786368</v>
      </c>
      <c r="C23" s="27">
        <f t="shared" si="0"/>
        <v>0.18530946945535862</v>
      </c>
      <c r="D23">
        <f t="shared" si="1"/>
        <v>4.058654290872132E-3</v>
      </c>
      <c r="H23" s="22">
        <f>+'HE18-13 5%Feuchte'!A19</f>
        <v>9</v>
      </c>
      <c r="I23" s="25">
        <f>+'HE18-13 5%Feuchte'!E19</f>
        <v>0.14153761111259705</v>
      </c>
      <c r="J23" s="25">
        <f t="shared" si="2"/>
        <v>0.11084144401744039</v>
      </c>
      <c r="K23">
        <f t="shared" si="3"/>
        <v>9.4225467433377828E-4</v>
      </c>
      <c r="N23" s="22"/>
      <c r="O23" s="25"/>
      <c r="P23" s="25"/>
      <c r="T23" s="22"/>
      <c r="U23" s="25"/>
      <c r="V23" s="25"/>
      <c r="Z23" s="22"/>
      <c r="AA23" s="25"/>
      <c r="AB23" s="25"/>
      <c r="AF23" s="22"/>
      <c r="AG23" s="25"/>
      <c r="AH23" s="25"/>
    </row>
    <row r="24" spans="1:34" x14ac:dyDescent="0.2">
      <c r="A24" s="22">
        <f>+'HE18-10 10%Feuchte'!A20</f>
        <v>11</v>
      </c>
      <c r="B24" s="25">
        <f>+'HE18-10 10%Feuchte'!E20</f>
        <v>0.11634091211275097</v>
      </c>
      <c r="C24" s="27">
        <f t="shared" si="0"/>
        <v>7.1662719974729047E-2</v>
      </c>
      <c r="D24">
        <f t="shared" si="1"/>
        <v>1.9961408527220037E-3</v>
      </c>
      <c r="H24" s="22">
        <f>+'HE18-13 5%Feuchte'!A20</f>
        <v>13</v>
      </c>
      <c r="I24" s="25">
        <f>+'HE18-13 5%Feuchte'!E20</f>
        <v>0</v>
      </c>
      <c r="J24" s="25">
        <f t="shared" si="2"/>
        <v>4.3942292733238034E-2</v>
      </c>
      <c r="K24">
        <f t="shared" si="3"/>
        <v>1.930925090653584E-3</v>
      </c>
      <c r="N24" s="22"/>
      <c r="O24" s="25"/>
      <c r="P24" s="25"/>
      <c r="T24" s="22"/>
      <c r="U24" s="25"/>
      <c r="V24" s="25"/>
      <c r="Z24" s="22"/>
      <c r="AA24" s="25"/>
      <c r="AB24" s="25"/>
      <c r="AF24" s="22"/>
      <c r="AG24" s="25"/>
      <c r="AH24" s="25"/>
    </row>
    <row r="25" spans="1:34" x14ac:dyDescent="0.2">
      <c r="A25" s="22">
        <f>+'HE18-10 10%Feuchte'!A21</f>
        <v>18</v>
      </c>
      <c r="B25" s="25">
        <f>+'HE18-10 10%Feuchte'!E21</f>
        <v>6.0006400682739491E-2</v>
      </c>
      <c r="C25" s="27">
        <f t="shared" si="0"/>
        <v>1.3404653693604388E-2</v>
      </c>
      <c r="D25">
        <f t="shared" si="1"/>
        <v>2.1717228224393628E-3</v>
      </c>
      <c r="H25" s="22">
        <f>+'HE18-13 5%Feuchte'!A21</f>
        <v>18</v>
      </c>
      <c r="I25" s="25">
        <f>+'HE18-13 5%Feuchte'!E21</f>
        <v>0</v>
      </c>
      <c r="J25" s="25">
        <f t="shared" si="2"/>
        <v>1.3380344875199955E-2</v>
      </c>
      <c r="K25">
        <f t="shared" si="3"/>
        <v>1.790336289792897E-4</v>
      </c>
      <c r="N25" s="22"/>
      <c r="O25" s="25"/>
      <c r="P25" s="25"/>
      <c r="T25" s="22"/>
      <c r="U25" s="25"/>
      <c r="V25" s="25"/>
      <c r="Z25" s="22"/>
      <c r="AA25" s="25"/>
      <c r="AB25" s="25"/>
      <c r="AF25" s="22"/>
      <c r="AG25" s="25"/>
      <c r="AH25" s="25"/>
    </row>
    <row r="26" spans="1:34" x14ac:dyDescent="0.2">
      <c r="A26" s="22"/>
      <c r="C26" s="25"/>
      <c r="H26" s="22"/>
      <c r="J26" s="25"/>
      <c r="N26" s="22"/>
      <c r="P26" s="25"/>
      <c r="T26" s="22"/>
      <c r="V26" s="25"/>
      <c r="Z26" s="22"/>
      <c r="AB26" s="25"/>
      <c r="AF26" s="22"/>
      <c r="AH26" s="25"/>
    </row>
    <row r="27" spans="1:34" s="21" customFormat="1" ht="25.5" x14ac:dyDescent="0.2">
      <c r="A27" s="21" t="s">
        <v>42</v>
      </c>
      <c r="C27" s="21" t="s">
        <v>54</v>
      </c>
      <c r="D27" s="21" t="s">
        <v>45</v>
      </c>
      <c r="H27" s="21" t="s">
        <v>42</v>
      </c>
      <c r="J27" s="21" t="s">
        <v>54</v>
      </c>
      <c r="K27" s="21" t="s">
        <v>45</v>
      </c>
      <c r="M27" s="21" t="s">
        <v>64</v>
      </c>
      <c r="N27" s="21" t="s">
        <v>65</v>
      </c>
    </row>
    <row r="28" spans="1:34" ht="15" x14ac:dyDescent="0.25">
      <c r="A28" t="s">
        <v>43</v>
      </c>
      <c r="B28">
        <v>0.67707074564173708</v>
      </c>
      <c r="C28" s="36">
        <f>+LN(2)/B28</f>
        <v>1.0237440991531406</v>
      </c>
      <c r="D28">
        <f>+SUM(D18:D25)</f>
        <v>1.067807267109583E-2</v>
      </c>
      <c r="H28" t="s">
        <v>43</v>
      </c>
      <c r="I28">
        <v>0.35053985096036483</v>
      </c>
      <c r="J28" s="36">
        <f>+LN(2)/I28</f>
        <v>1.9773705576154841</v>
      </c>
      <c r="K28">
        <f>+SUM(K18:K25)</f>
        <v>1.8969817993331251E-2</v>
      </c>
      <c r="M28">
        <f>I28/B28</f>
        <v>0.51773002041037575</v>
      </c>
      <c r="N28">
        <f>LN(M28)/LN(5%/10%)</f>
        <v>0.94972812005053975</v>
      </c>
      <c r="P28" s="29">
        <f>K28+D28</f>
        <v>2.9647890664427079E-2</v>
      </c>
      <c r="V28" s="29"/>
      <c r="AB28" s="29"/>
      <c r="AH28" s="29"/>
    </row>
    <row r="29" spans="1:34" ht="15" x14ac:dyDescent="0.25">
      <c r="A29" t="s">
        <v>44</v>
      </c>
      <c r="B29">
        <v>0.23956379149172233</v>
      </c>
      <c r="C29" s="36">
        <f>+LN(2)/B29</f>
        <v>2.8933720586230396</v>
      </c>
      <c r="H29" t="s">
        <v>44</v>
      </c>
      <c r="I29">
        <v>0.23956379146585124</v>
      </c>
      <c r="J29" s="36">
        <f>+LN(2)/I29</f>
        <v>2.8933720589355021</v>
      </c>
      <c r="M29">
        <f>I29/B29</f>
        <v>0.9999999998920075</v>
      </c>
      <c r="N29">
        <f>LN(M29)/LN(5%/10%)</f>
        <v>1.5580024973470306E-10</v>
      </c>
      <c r="P29" s="29"/>
      <c r="V29" s="29"/>
      <c r="AB29" s="29"/>
      <c r="AH29" s="29"/>
    </row>
    <row r="52" spans="1:33" x14ac:dyDescent="0.2">
      <c r="A52" t="s">
        <v>62</v>
      </c>
      <c r="H52" t="s">
        <v>63</v>
      </c>
    </row>
    <row r="54" spans="1:33" x14ac:dyDescent="0.2">
      <c r="A54" t="s">
        <v>38</v>
      </c>
      <c r="B54" t="s">
        <v>59</v>
      </c>
      <c r="C54" t="s">
        <v>58</v>
      </c>
      <c r="D54" t="s">
        <v>60</v>
      </c>
      <c r="E54" t="s">
        <v>61</v>
      </c>
      <c r="H54" t="s">
        <v>38</v>
      </c>
      <c r="I54" t="s">
        <v>59</v>
      </c>
      <c r="J54" t="s">
        <v>58</v>
      </c>
      <c r="K54" t="s">
        <v>60</v>
      </c>
      <c r="L54" t="s">
        <v>61</v>
      </c>
    </row>
    <row r="55" spans="1:33" x14ac:dyDescent="0.2">
      <c r="A55">
        <v>0</v>
      </c>
      <c r="B55" s="25">
        <f>EXP(-$B$28*A55)</f>
        <v>1</v>
      </c>
      <c r="C55" s="25">
        <f t="shared" ref="C55:C86" si="4">+(1-EXP(-$B$28*A55))*EXP(-$B$29*A55)</f>
        <v>0</v>
      </c>
      <c r="D55" s="31">
        <f>+B55+C55</f>
        <v>1</v>
      </c>
      <c r="E55" s="25">
        <f>1-D55</f>
        <v>0</v>
      </c>
      <c r="H55">
        <v>0</v>
      </c>
      <c r="I55" s="25">
        <f>EXP(-$I$28*H55)</f>
        <v>1</v>
      </c>
      <c r="J55" s="25">
        <f t="shared" ref="J55:J86" si="5">+(1-EXP(-$I$28*H55))*EXP(-$I$29*H55)</f>
        <v>0</v>
      </c>
      <c r="K55" s="31">
        <f>+I55+J55</f>
        <v>1</v>
      </c>
      <c r="L55" s="25">
        <f>1-K55</f>
        <v>0</v>
      </c>
      <c r="O55" s="25"/>
      <c r="U55" s="25"/>
      <c r="AA55" s="25"/>
      <c r="AG55" s="25"/>
    </row>
    <row r="56" spans="1:33" x14ac:dyDescent="0.2">
      <c r="A56">
        <f>+A55+0.25</f>
        <v>0.25</v>
      </c>
      <c r="B56" s="25">
        <f t="shared" ref="B56:B119" si="6">EXP(-$B$28*A56)</f>
        <v>0.84428287008347858</v>
      </c>
      <c r="C56" s="25">
        <f t="shared" si="4"/>
        <v>0.14666486347017399</v>
      </c>
      <c r="D56" s="31">
        <f t="shared" ref="D56:D119" si="7">+B56+C56</f>
        <v>0.99094773355365251</v>
      </c>
      <c r="E56" s="25">
        <f t="shared" ref="E56:E119" si="8">1-D56</f>
        <v>9.05226644634749E-3</v>
      </c>
      <c r="H56">
        <f>+H55+0.25</f>
        <v>0.25</v>
      </c>
      <c r="I56" s="25">
        <f t="shared" ref="I56:I119" si="9">EXP(-$I$28*H56)</f>
        <v>0.91609522458549741</v>
      </c>
      <c r="J56" s="25">
        <f t="shared" si="5"/>
        <v>7.9027159294165636E-2</v>
      </c>
      <c r="K56" s="31">
        <f t="shared" ref="K56:K119" si="10">+I56+J56</f>
        <v>0.99512238387966301</v>
      </c>
      <c r="L56" s="25">
        <f t="shared" ref="L56:L119" si="11">1-K56</f>
        <v>4.8776161203369917E-3</v>
      </c>
      <c r="O56" s="25"/>
      <c r="U56" s="25"/>
      <c r="AA56" s="25"/>
      <c r="AG56" s="25"/>
    </row>
    <row r="57" spans="1:33" x14ac:dyDescent="0.2">
      <c r="A57">
        <f t="shared" ref="A57:A120" si="12">+A56+0.25</f>
        <v>0.5</v>
      </c>
      <c r="B57" s="25">
        <f t="shared" si="6"/>
        <v>0.7128135647163959</v>
      </c>
      <c r="C57" s="25">
        <f t="shared" si="4"/>
        <v>0.25476707832544876</v>
      </c>
      <c r="D57" s="31">
        <f t="shared" si="7"/>
        <v>0.96758064304184466</v>
      </c>
      <c r="E57" s="25">
        <f t="shared" si="8"/>
        <v>3.2419356958155343E-2</v>
      </c>
      <c r="H57">
        <f t="shared" ref="H57:H120" si="13">+H56+0.25</f>
        <v>0.5</v>
      </c>
      <c r="I57" s="25">
        <f t="shared" si="9"/>
        <v>0.83923046050835293</v>
      </c>
      <c r="J57" s="25">
        <f t="shared" si="5"/>
        <v>0.14262089301013375</v>
      </c>
      <c r="K57" s="31">
        <f t="shared" si="10"/>
        <v>0.98185135351848674</v>
      </c>
      <c r="L57" s="25">
        <f t="shared" si="11"/>
        <v>1.8148646481513264E-2</v>
      </c>
      <c r="O57" s="25"/>
      <c r="U57" s="25"/>
      <c r="AA57" s="25"/>
      <c r="AG57" s="25"/>
    </row>
    <row r="58" spans="1:33" x14ac:dyDescent="0.2">
      <c r="A58">
        <f t="shared" si="12"/>
        <v>0.75</v>
      </c>
      <c r="B58" s="25">
        <f t="shared" si="6"/>
        <v>0.60181628225319417</v>
      </c>
      <c r="C58" s="25">
        <f t="shared" si="4"/>
        <v>0.33269982517102681</v>
      </c>
      <c r="D58" s="31">
        <f t="shared" si="7"/>
        <v>0.93451610742422098</v>
      </c>
      <c r="E58" s="25">
        <f t="shared" si="8"/>
        <v>6.5483892575779024E-2</v>
      </c>
      <c r="H58">
        <f t="shared" si="13"/>
        <v>0.75</v>
      </c>
      <c r="I58" s="25">
        <f t="shared" si="9"/>
        <v>0.76881501719838996</v>
      </c>
      <c r="J58" s="25">
        <f t="shared" si="5"/>
        <v>0.19316511432710864</v>
      </c>
      <c r="K58" s="31">
        <f t="shared" si="10"/>
        <v>0.96198013152549855</v>
      </c>
      <c r="L58" s="25">
        <f t="shared" si="11"/>
        <v>3.801986847450145E-2</v>
      </c>
      <c r="O58" s="25"/>
      <c r="U58" s="25"/>
      <c r="AA58" s="25"/>
      <c r="AG58" s="25"/>
    </row>
    <row r="59" spans="1:33" x14ac:dyDescent="0.2">
      <c r="A59">
        <f t="shared" si="12"/>
        <v>1</v>
      </c>
      <c r="B59" s="25">
        <f t="shared" si="6"/>
        <v>0.50810317804369554</v>
      </c>
      <c r="C59" s="25">
        <f t="shared" si="4"/>
        <v>0.38710856814823547</v>
      </c>
      <c r="D59" s="31">
        <f t="shared" si="7"/>
        <v>0.895211746191931</v>
      </c>
      <c r="E59" s="25">
        <f t="shared" si="8"/>
        <v>0.104788253808069</v>
      </c>
      <c r="H59">
        <f t="shared" si="13"/>
        <v>1</v>
      </c>
      <c r="I59" s="25">
        <f t="shared" si="9"/>
        <v>0.70430776584506216</v>
      </c>
      <c r="J59" s="25">
        <f t="shared" si="5"/>
        <v>0.23270123381565594</v>
      </c>
      <c r="K59" s="31">
        <f t="shared" si="10"/>
        <v>0.93700899966071804</v>
      </c>
      <c r="L59" s="25">
        <f t="shared" si="11"/>
        <v>6.2991000339281955E-2</v>
      </c>
      <c r="O59" s="25"/>
      <c r="U59" s="25"/>
      <c r="AA59" s="25"/>
      <c r="AG59" s="25"/>
    </row>
    <row r="60" spans="1:33" x14ac:dyDescent="0.2">
      <c r="A60">
        <f t="shared" si="12"/>
        <v>1.25</v>
      </c>
      <c r="B60" s="25">
        <f t="shared" si="6"/>
        <v>0.42898280945726797</v>
      </c>
      <c r="C60" s="25">
        <f t="shared" si="4"/>
        <v>0.42325065809256801</v>
      </c>
      <c r="D60" s="31">
        <f t="shared" si="7"/>
        <v>0.85223346754983598</v>
      </c>
      <c r="E60" s="25">
        <f t="shared" si="8"/>
        <v>0.14776653245016402</v>
      </c>
      <c r="H60">
        <f t="shared" si="13"/>
        <v>1.25</v>
      </c>
      <c r="I60" s="25">
        <f t="shared" si="9"/>
        <v>0.64521298092914214</v>
      </c>
      <c r="J60" s="25">
        <f t="shared" si="5"/>
        <v>0.26297603959448518</v>
      </c>
      <c r="K60" s="31">
        <f t="shared" si="10"/>
        <v>0.90818902052362738</v>
      </c>
      <c r="L60" s="25">
        <f t="shared" si="11"/>
        <v>9.1810979476372623E-2</v>
      </c>
      <c r="O60" s="25"/>
      <c r="U60" s="25"/>
      <c r="AA60" s="25"/>
      <c r="AG60" s="25"/>
    </row>
    <row r="61" spans="1:33" x14ac:dyDescent="0.2">
      <c r="A61">
        <f t="shared" si="12"/>
        <v>1.5</v>
      </c>
      <c r="B61" s="25">
        <f t="shared" si="6"/>
        <v>0.36218283758505626</v>
      </c>
      <c r="C61" s="25">
        <f t="shared" si="4"/>
        <v>0.44528119244852932</v>
      </c>
      <c r="D61" s="31">
        <f t="shared" si="7"/>
        <v>0.80746403003358558</v>
      </c>
      <c r="E61" s="25">
        <f t="shared" si="8"/>
        <v>0.19253596996641442</v>
      </c>
      <c r="H61">
        <f t="shared" si="13"/>
        <v>1.5</v>
      </c>
      <c r="I61" s="25">
        <f t="shared" si="9"/>
        <v>0.59107653066976062</v>
      </c>
      <c r="J61" s="25">
        <f t="shared" si="5"/>
        <v>0.28548295778244576</v>
      </c>
      <c r="K61" s="31">
        <f t="shared" si="10"/>
        <v>0.87655948845220633</v>
      </c>
      <c r="L61" s="25">
        <f t="shared" si="11"/>
        <v>0.12344051154779367</v>
      </c>
      <c r="O61" s="25"/>
      <c r="U61" s="25"/>
      <c r="AA61" s="25"/>
      <c r="AG61" s="25"/>
    </row>
    <row r="62" spans="1:33" x14ac:dyDescent="0.2">
      <c r="A62">
        <f t="shared" si="12"/>
        <v>1.75</v>
      </c>
      <c r="B62" s="25">
        <f t="shared" si="6"/>
        <v>0.30578476561128964</v>
      </c>
      <c r="C62" s="25">
        <f t="shared" si="4"/>
        <v>0.45648024004265364</v>
      </c>
      <c r="D62" s="31">
        <f t="shared" si="7"/>
        <v>0.76226500565394328</v>
      </c>
      <c r="E62" s="25">
        <f t="shared" si="8"/>
        <v>0.23773499434605672</v>
      </c>
      <c r="H62">
        <f t="shared" si="13"/>
        <v>1.75</v>
      </c>
      <c r="I62" s="25">
        <f t="shared" si="9"/>
        <v>0.54148238711113106</v>
      </c>
      <c r="J62" s="25">
        <f t="shared" si="5"/>
        <v>0.30149760425392269</v>
      </c>
      <c r="K62" s="31">
        <f t="shared" si="10"/>
        <v>0.84297999136505375</v>
      </c>
      <c r="L62" s="25">
        <f t="shared" si="11"/>
        <v>0.15702000863494625</v>
      </c>
      <c r="O62" s="25"/>
      <c r="U62" s="25"/>
      <c r="AA62" s="25"/>
      <c r="AG62" s="25"/>
    </row>
    <row r="63" spans="1:33" x14ac:dyDescent="0.2">
      <c r="A63">
        <f t="shared" si="12"/>
        <v>2</v>
      </c>
      <c r="B63" s="25">
        <f t="shared" si="6"/>
        <v>0.25816883953810338</v>
      </c>
      <c r="C63" s="25">
        <f t="shared" si="4"/>
        <v>0.4594334443837586</v>
      </c>
      <c r="D63" s="31">
        <f t="shared" si="7"/>
        <v>0.71760228392186198</v>
      </c>
      <c r="E63" s="25">
        <f t="shared" si="8"/>
        <v>0.28239771607813802</v>
      </c>
      <c r="H63">
        <f t="shared" si="13"/>
        <v>2</v>
      </c>
      <c r="I63" s="25">
        <f t="shared" si="9"/>
        <v>0.49604942902966287</v>
      </c>
      <c r="J63" s="25">
        <f t="shared" si="5"/>
        <v>0.31210841357470337</v>
      </c>
      <c r="K63" s="31">
        <f t="shared" si="10"/>
        <v>0.80815784260436629</v>
      </c>
      <c r="L63" s="25">
        <f t="shared" si="11"/>
        <v>0.19184215739563371</v>
      </c>
      <c r="O63" s="25"/>
      <c r="U63" s="25"/>
      <c r="AA63" s="25"/>
      <c r="AG63" s="25"/>
    </row>
    <row r="64" spans="1:33" x14ac:dyDescent="0.2">
      <c r="A64">
        <f t="shared" si="12"/>
        <v>2.25</v>
      </c>
      <c r="B64" s="25">
        <f t="shared" si="6"/>
        <v>0.21796752881135095</v>
      </c>
      <c r="C64" s="25">
        <f t="shared" si="4"/>
        <v>0.456175558478704</v>
      </c>
      <c r="D64" s="31">
        <f t="shared" si="7"/>
        <v>0.6741430872900549</v>
      </c>
      <c r="E64" s="25">
        <f t="shared" si="8"/>
        <v>0.3258569127099451</v>
      </c>
      <c r="H64">
        <f t="shared" si="13"/>
        <v>2.25</v>
      </c>
      <c r="I64" s="25">
        <f t="shared" si="9"/>
        <v>0.45442851309243676</v>
      </c>
      <c r="J64" s="25">
        <f t="shared" si="5"/>
        <v>0.31824302303755025</v>
      </c>
      <c r="K64" s="31">
        <f t="shared" si="10"/>
        <v>0.77267153612998696</v>
      </c>
      <c r="L64" s="25">
        <f t="shared" si="11"/>
        <v>0.22732846387001304</v>
      </c>
      <c r="O64" s="25"/>
      <c r="U64" s="25"/>
      <c r="AA64" s="25"/>
      <c r="AG64" s="25"/>
    </row>
    <row r="65" spans="1:33" x14ac:dyDescent="0.2">
      <c r="A65">
        <f t="shared" si="12"/>
        <v>2.5</v>
      </c>
      <c r="B65" s="25">
        <f t="shared" si="6"/>
        <v>0.18402625080985069</v>
      </c>
      <c r="C65" s="25">
        <f t="shared" si="4"/>
        <v>0.4483045074307242</v>
      </c>
      <c r="D65" s="31">
        <f t="shared" si="7"/>
        <v>0.63233075824057483</v>
      </c>
      <c r="E65" s="25">
        <f t="shared" si="8"/>
        <v>0.36766924175942517</v>
      </c>
      <c r="H65">
        <f t="shared" si="13"/>
        <v>2.5</v>
      </c>
      <c r="I65" s="25">
        <f t="shared" si="9"/>
        <v>0.41629979075946949</v>
      </c>
      <c r="J65" s="25">
        <f t="shared" si="5"/>
        <v>0.32069099657608235</v>
      </c>
      <c r="K65" s="31">
        <f t="shared" si="10"/>
        <v>0.7369907873355519</v>
      </c>
      <c r="L65" s="25">
        <f t="shared" si="11"/>
        <v>0.2630092126644481</v>
      </c>
      <c r="O65" s="25"/>
      <c r="U65" s="25"/>
      <c r="AA65" s="25"/>
      <c r="AG65" s="25"/>
    </row>
    <row r="66" spans="1:33" x14ac:dyDescent="0.2">
      <c r="A66">
        <f t="shared" si="12"/>
        <v>2.75</v>
      </c>
      <c r="B66" s="25">
        <f t="shared" si="6"/>
        <v>0.15537021120444283</v>
      </c>
      <c r="C66" s="25">
        <f t="shared" si="4"/>
        <v>0.43707201911502142</v>
      </c>
      <c r="D66" s="31">
        <f t="shared" si="7"/>
        <v>0.5924422303194643</v>
      </c>
      <c r="E66" s="25">
        <f t="shared" si="8"/>
        <v>0.4075577696805357</v>
      </c>
      <c r="H66">
        <f t="shared" si="13"/>
        <v>2.75</v>
      </c>
      <c r="I66" s="25">
        <f t="shared" si="9"/>
        <v>0.38137025031069177</v>
      </c>
      <c r="J66" s="25">
        <f t="shared" si="5"/>
        <v>0.32012339297922859</v>
      </c>
      <c r="K66" s="31">
        <f t="shared" si="10"/>
        <v>0.70149364328992037</v>
      </c>
      <c r="L66" s="25">
        <f t="shared" si="11"/>
        <v>0.29850635671007963</v>
      </c>
      <c r="O66" s="25"/>
      <c r="U66" s="25"/>
      <c r="AA66" s="25"/>
      <c r="AG66" s="25"/>
    </row>
    <row r="67" spans="1:33" x14ac:dyDescent="0.2">
      <c r="A67">
        <f t="shared" si="12"/>
        <v>3</v>
      </c>
      <c r="B67" s="25">
        <f t="shared" si="6"/>
        <v>0.13117640784116325</v>
      </c>
      <c r="C67" s="25">
        <f t="shared" si="4"/>
        <v>0.42345562592935443</v>
      </c>
      <c r="D67" s="31">
        <f t="shared" si="7"/>
        <v>0.55463203377051773</v>
      </c>
      <c r="E67" s="25">
        <f t="shared" si="8"/>
        <v>0.44536796622948227</v>
      </c>
      <c r="H67">
        <f t="shared" si="13"/>
        <v>3</v>
      </c>
      <c r="I67" s="25">
        <f t="shared" si="9"/>
        <v>0.34937146510860051</v>
      </c>
      <c r="J67" s="25">
        <f t="shared" si="5"/>
        <v>0.31710961350247396</v>
      </c>
      <c r="K67" s="31">
        <f t="shared" si="10"/>
        <v>0.66648107861107442</v>
      </c>
      <c r="L67" s="25">
        <f t="shared" si="11"/>
        <v>0.33351892138892558</v>
      </c>
      <c r="O67" s="25"/>
      <c r="U67" s="25"/>
      <c r="AA67" s="25"/>
      <c r="AG67" s="25"/>
    </row>
    <row r="68" spans="1:33" x14ac:dyDescent="0.2">
      <c r="A68">
        <f t="shared" si="12"/>
        <v>3.25</v>
      </c>
      <c r="B68" s="25">
        <f t="shared" si="6"/>
        <v>0.11074999409937823</v>
      </c>
      <c r="C68" s="25">
        <f t="shared" si="4"/>
        <v>0.40821585673093369</v>
      </c>
      <c r="D68" s="31">
        <f t="shared" si="7"/>
        <v>0.51896585083031188</v>
      </c>
      <c r="E68" s="25">
        <f t="shared" si="8"/>
        <v>0.48103414916968812</v>
      </c>
      <c r="H68">
        <f t="shared" si="13"/>
        <v>3.25</v>
      </c>
      <c r="I68" s="25">
        <f t="shared" si="9"/>
        <v>0.32005753079242766</v>
      </c>
      <c r="J68" s="25">
        <f t="shared" si="5"/>
        <v>0.31213190416292513</v>
      </c>
      <c r="K68" s="31">
        <f t="shared" si="10"/>
        <v>0.63218943495535274</v>
      </c>
      <c r="L68" s="25">
        <f t="shared" si="11"/>
        <v>0.36781056504464726</v>
      </c>
      <c r="O68" s="25"/>
      <c r="U68" s="25"/>
      <c r="AA68" s="25"/>
      <c r="AG68" s="25"/>
    </row>
    <row r="69" spans="1:33" x14ac:dyDescent="0.2">
      <c r="A69">
        <f t="shared" si="12"/>
        <v>3.5</v>
      </c>
      <c r="B69" s="25">
        <f t="shared" si="6"/>
        <v>9.3504322879951363E-2</v>
      </c>
      <c r="C69" s="25">
        <f t="shared" si="4"/>
        <v>0.39194165569629025</v>
      </c>
      <c r="D69" s="31">
        <f t="shared" si="7"/>
        <v>0.48544597857624161</v>
      </c>
      <c r="E69" s="25">
        <f t="shared" si="8"/>
        <v>0.51455402142375839</v>
      </c>
      <c r="H69">
        <f t="shared" si="13"/>
        <v>3.5</v>
      </c>
      <c r="I69" s="25">
        <f t="shared" si="9"/>
        <v>0.29320317555156877</v>
      </c>
      <c r="J69" s="25">
        <f t="shared" si="5"/>
        <v>0.30559783640710719</v>
      </c>
      <c r="K69" s="31">
        <f t="shared" si="10"/>
        <v>0.59880101195867597</v>
      </c>
      <c r="L69" s="25">
        <f t="shared" si="11"/>
        <v>0.40119898804132403</v>
      </c>
      <c r="O69" s="25"/>
      <c r="U69" s="25"/>
      <c r="AA69" s="25"/>
      <c r="AG69" s="25"/>
    </row>
    <row r="70" spans="1:33" x14ac:dyDescent="0.2">
      <c r="A70">
        <f t="shared" si="12"/>
        <v>3.75</v>
      </c>
      <c r="B70" s="25">
        <f t="shared" si="6"/>
        <v>7.8944098086297598E-2</v>
      </c>
      <c r="C70" s="25">
        <f t="shared" si="4"/>
        <v>0.37508644270796193</v>
      </c>
      <c r="D70" s="31">
        <f t="shared" si="7"/>
        <v>0.45403054079425953</v>
      </c>
      <c r="E70" s="25">
        <f t="shared" si="8"/>
        <v>0.54596945920574047</v>
      </c>
      <c r="H70">
        <f t="shared" si="13"/>
        <v>3.75</v>
      </c>
      <c r="I70" s="25">
        <f t="shared" si="9"/>
        <v>0.26860202895609542</v>
      </c>
      <c r="J70" s="25">
        <f t="shared" si="5"/>
        <v>0.29785104532666923</v>
      </c>
      <c r="K70" s="31">
        <f t="shared" si="10"/>
        <v>0.5664530742827647</v>
      </c>
      <c r="L70" s="25">
        <f t="shared" si="11"/>
        <v>0.4335469257172353</v>
      </c>
      <c r="O70" s="25"/>
      <c r="U70" s="25"/>
      <c r="AA70" s="25"/>
      <c r="AG70" s="25"/>
    </row>
    <row r="71" spans="1:33" x14ac:dyDescent="0.2">
      <c r="A71">
        <f t="shared" si="12"/>
        <v>4</v>
      </c>
      <c r="B71" s="25">
        <f t="shared" si="6"/>
        <v>6.6651149708450985E-2</v>
      </c>
      <c r="C71" s="25">
        <f t="shared" si="4"/>
        <v>0.35799673516292119</v>
      </c>
      <c r="D71" s="31">
        <f t="shared" si="7"/>
        <v>0.42464788487137217</v>
      </c>
      <c r="E71" s="25">
        <f t="shared" si="8"/>
        <v>0.57535211512862783</v>
      </c>
      <c r="H71">
        <f t="shared" si="13"/>
        <v>4</v>
      </c>
      <c r="I71" s="25">
        <f t="shared" si="9"/>
        <v>0.24606503604065452</v>
      </c>
      <c r="J71" s="25">
        <f t="shared" si="5"/>
        <v>0.28918046619572213</v>
      </c>
      <c r="K71" s="31">
        <f t="shared" si="10"/>
        <v>0.53524550223637668</v>
      </c>
      <c r="L71" s="25">
        <f t="shared" si="11"/>
        <v>0.46475449776362332</v>
      </c>
      <c r="O71" s="25"/>
      <c r="U71" s="25"/>
      <c r="AA71" s="25"/>
      <c r="AG71" s="25"/>
    </row>
    <row r="72" spans="1:33" x14ac:dyDescent="0.2">
      <c r="A72">
        <f t="shared" si="12"/>
        <v>4.25</v>
      </c>
      <c r="B72" s="25">
        <f t="shared" si="6"/>
        <v>5.6272423970214598E-2</v>
      </c>
      <c r="C72" s="25">
        <f t="shared" si="4"/>
        <v>0.34093485771580445</v>
      </c>
      <c r="D72" s="31">
        <f t="shared" si="7"/>
        <v>0.39720728168601904</v>
      </c>
      <c r="E72" s="25">
        <f t="shared" si="8"/>
        <v>0.60279271831398096</v>
      </c>
      <c r="H72">
        <f t="shared" si="13"/>
        <v>4.25</v>
      </c>
      <c r="I72" s="25">
        <f t="shared" si="9"/>
        <v>0.22541900445430191</v>
      </c>
      <c r="J72" s="25">
        <f t="shared" si="5"/>
        <v>0.2798282769756007</v>
      </c>
      <c r="K72" s="31">
        <f t="shared" si="10"/>
        <v>0.50524728142990261</v>
      </c>
      <c r="L72" s="25">
        <f t="shared" si="11"/>
        <v>0.49475271857009739</v>
      </c>
      <c r="O72" s="25"/>
      <c r="U72" s="25"/>
      <c r="AA72" s="25"/>
      <c r="AG72" s="25"/>
    </row>
    <row r="73" spans="1:33" x14ac:dyDescent="0.2">
      <c r="A73">
        <f t="shared" si="12"/>
        <v>4.5</v>
      </c>
      <c r="B73" s="25">
        <f t="shared" si="6"/>
        <v>4.7509843616127111E-2</v>
      </c>
      <c r="C73" s="25">
        <f t="shared" si="4"/>
        <v>0.32409695366296976</v>
      </c>
      <c r="D73" s="31">
        <f t="shared" si="7"/>
        <v>0.37160679727909685</v>
      </c>
      <c r="E73" s="25">
        <f t="shared" si="8"/>
        <v>0.62839320272090315</v>
      </c>
      <c r="H73">
        <f t="shared" si="13"/>
        <v>4.5</v>
      </c>
      <c r="I73" s="25">
        <f t="shared" si="9"/>
        <v>0.20650527351140296</v>
      </c>
      <c r="J73" s="25">
        <f t="shared" si="5"/>
        <v>0.26999672585475082</v>
      </c>
      <c r="K73" s="31">
        <f t="shared" si="10"/>
        <v>0.47650199936615378</v>
      </c>
      <c r="L73" s="25">
        <f t="shared" si="11"/>
        <v>0.52349800063384622</v>
      </c>
      <c r="O73" s="25"/>
      <c r="U73" s="25"/>
      <c r="AA73" s="25"/>
      <c r="AG73" s="25"/>
    </row>
    <row r="74" spans="1:33" x14ac:dyDescent="0.2">
      <c r="A74">
        <f t="shared" si="12"/>
        <v>4.75</v>
      </c>
      <c r="B74" s="25">
        <f t="shared" si="6"/>
        <v>4.0111747125441029E-2</v>
      </c>
      <c r="C74" s="25">
        <f t="shared" si="4"/>
        <v>0.30762726293902298</v>
      </c>
      <c r="D74" s="31">
        <f t="shared" si="7"/>
        <v>0.347739010064464</v>
      </c>
      <c r="E74" s="25">
        <f t="shared" si="8"/>
        <v>0.65226098993553605</v>
      </c>
      <c r="H74">
        <f t="shared" si="13"/>
        <v>4.75</v>
      </c>
      <c r="I74" s="25">
        <f t="shared" si="9"/>
        <v>0.18917849491551827</v>
      </c>
      <c r="J74" s="25">
        <f t="shared" si="5"/>
        <v>0.25985399823877886</v>
      </c>
      <c r="K74" s="31">
        <f t="shared" si="10"/>
        <v>0.44903249315429716</v>
      </c>
      <c r="L74" s="25">
        <f t="shared" si="11"/>
        <v>0.55096750684570284</v>
      </c>
      <c r="O74" s="25"/>
      <c r="U74" s="25"/>
      <c r="AA74" s="25"/>
      <c r="AG74" s="25"/>
    </row>
    <row r="75" spans="1:33" x14ac:dyDescent="0.2">
      <c r="A75">
        <f t="shared" si="12"/>
        <v>5</v>
      </c>
      <c r="B75" s="25">
        <f t="shared" si="6"/>
        <v>3.3865660987130071E-2</v>
      </c>
      <c r="C75" s="25">
        <f t="shared" si="4"/>
        <v>0.29162943391317209</v>
      </c>
      <c r="D75" s="31">
        <f t="shared" si="7"/>
        <v>0.32549509490030215</v>
      </c>
      <c r="E75" s="25">
        <f t="shared" si="8"/>
        <v>0.67450490509969785</v>
      </c>
      <c r="H75">
        <f t="shared" si="13"/>
        <v>5</v>
      </c>
      <c r="I75" s="25">
        <f t="shared" si="9"/>
        <v>0.17330551578637809</v>
      </c>
      <c r="J75" s="25">
        <f t="shared" si="5"/>
        <v>0.2495392563397282</v>
      </c>
      <c r="K75" s="31">
        <f t="shared" si="10"/>
        <v>0.42284477212610627</v>
      </c>
      <c r="L75" s="25">
        <f t="shared" si="11"/>
        <v>0.57715522787389373</v>
      </c>
      <c r="O75" s="25"/>
      <c r="U75" s="25"/>
      <c r="AA75" s="25"/>
      <c r="AG75" s="25"/>
    </row>
    <row r="76" spans="1:33" x14ac:dyDescent="0.2">
      <c r="A76">
        <f t="shared" si="12"/>
        <v>5.25</v>
      </c>
      <c r="B76" s="25">
        <f t="shared" si="6"/>
        <v>2.8592197455488275E-2</v>
      </c>
      <c r="C76" s="25">
        <f t="shared" si="4"/>
        <v>0.27617547890356942</v>
      </c>
      <c r="D76" s="31">
        <f t="shared" si="7"/>
        <v>0.30476767635905772</v>
      </c>
      <c r="E76" s="25">
        <f t="shared" si="8"/>
        <v>0.69523232364094234</v>
      </c>
      <c r="H76">
        <f t="shared" si="13"/>
        <v>5.25</v>
      </c>
      <c r="I76" s="25">
        <f t="shared" si="9"/>
        <v>0.15876435540622749</v>
      </c>
      <c r="J76" s="25">
        <f t="shared" si="5"/>
        <v>0.23916696616954333</v>
      </c>
      <c r="K76" s="31">
        <f t="shared" si="10"/>
        <v>0.39793132157577082</v>
      </c>
      <c r="L76" s="25">
        <f t="shared" si="11"/>
        <v>0.60206867842422918</v>
      </c>
      <c r="O76" s="25"/>
      <c r="U76" s="25"/>
      <c r="AA76" s="25"/>
      <c r="AG76" s="25"/>
    </row>
    <row r="77" spans="1:33" x14ac:dyDescent="0.2">
      <c r="A77">
        <f t="shared" si="12"/>
        <v>5.5</v>
      </c>
      <c r="B77" s="25">
        <f t="shared" si="6"/>
        <v>2.4139902529713174E-2</v>
      </c>
      <c r="C77" s="25">
        <f t="shared" si="4"/>
        <v>0.26131285827573492</v>
      </c>
      <c r="D77" s="31">
        <f t="shared" si="7"/>
        <v>0.28545276080544807</v>
      </c>
      <c r="E77" s="25">
        <f t="shared" si="8"/>
        <v>0.71454723919455199</v>
      </c>
      <c r="H77">
        <f t="shared" si="13"/>
        <v>5.5</v>
      </c>
      <c r="I77" s="25">
        <f t="shared" si="9"/>
        <v>0.1454432678220397</v>
      </c>
      <c r="J77" s="25">
        <f t="shared" si="5"/>
        <v>0.22883061091937748</v>
      </c>
      <c r="K77" s="31">
        <f t="shared" si="10"/>
        <v>0.37427387874141715</v>
      </c>
      <c r="L77" s="25">
        <f t="shared" si="11"/>
        <v>0.62572612125858285</v>
      </c>
      <c r="O77" s="25"/>
      <c r="U77" s="25"/>
      <c r="AA77" s="25"/>
      <c r="AG77" s="25"/>
    </row>
    <row r="78" spans="1:33" x14ac:dyDescent="0.2">
      <c r="A78">
        <f t="shared" si="12"/>
        <v>5.75</v>
      </c>
      <c r="B78" s="25">
        <f t="shared" si="6"/>
        <v>2.0380906191321661E-2</v>
      </c>
      <c r="C78" s="25">
        <f t="shared" si="4"/>
        <v>0.24707007855772614</v>
      </c>
      <c r="D78" s="31">
        <f t="shared" si="7"/>
        <v>0.26745098474904783</v>
      </c>
      <c r="E78" s="25">
        <f t="shared" si="8"/>
        <v>0.73254901525095217</v>
      </c>
      <c r="H78">
        <f t="shared" si="13"/>
        <v>5.75</v>
      </c>
      <c r="I78" s="25">
        <f t="shared" si="9"/>
        <v>0.13323988309988008</v>
      </c>
      <c r="J78" s="25">
        <f t="shared" si="5"/>
        <v>0.21860587605788059</v>
      </c>
      <c r="K78" s="31">
        <f t="shared" si="10"/>
        <v>0.35184575915776067</v>
      </c>
      <c r="L78" s="25">
        <f t="shared" si="11"/>
        <v>0.64815424084223938</v>
      </c>
      <c r="O78" s="25"/>
      <c r="U78" s="25"/>
      <c r="AA78" s="25"/>
      <c r="AG78" s="25"/>
    </row>
    <row r="79" spans="1:33" x14ac:dyDescent="0.2">
      <c r="A79">
        <f t="shared" si="12"/>
        <v>6</v>
      </c>
      <c r="B79" s="25">
        <f t="shared" si="6"/>
        <v>1.7207249974111195E-2</v>
      </c>
      <c r="C79" s="25">
        <f t="shared" si="4"/>
        <v>0.23346111094281458</v>
      </c>
      <c r="D79" s="31">
        <f t="shared" si="7"/>
        <v>0.25066836091692579</v>
      </c>
      <c r="E79" s="25">
        <f t="shared" si="8"/>
        <v>0.74933163908307421</v>
      </c>
      <c r="H79">
        <f t="shared" si="13"/>
        <v>6</v>
      </c>
      <c r="I79" s="25">
        <f t="shared" si="9"/>
        <v>0.12206042063213007</v>
      </c>
      <c r="J79" s="25">
        <f t="shared" si="5"/>
        <v>0.20855337970931001</v>
      </c>
      <c r="K79" s="31">
        <f t="shared" si="10"/>
        <v>0.33061380034144006</v>
      </c>
      <c r="L79" s="25">
        <f t="shared" si="11"/>
        <v>0.66938619965855994</v>
      </c>
      <c r="O79" s="25"/>
      <c r="U79" s="25"/>
      <c r="AA79" s="25"/>
      <c r="AG79" s="25"/>
    </row>
    <row r="80" spans="1:33" x14ac:dyDescent="0.2">
      <c r="A80">
        <f t="shared" si="12"/>
        <v>6.25</v>
      </c>
      <c r="B80" s="25">
        <f t="shared" si="6"/>
        <v>1.4527786394386455E-2</v>
      </c>
      <c r="C80" s="25">
        <f t="shared" si="4"/>
        <v>0.2204888736875458</v>
      </c>
      <c r="D80" s="31">
        <f t="shared" si="7"/>
        <v>0.23501666008193225</v>
      </c>
      <c r="E80" s="25">
        <f t="shared" si="8"/>
        <v>0.76498333991806777</v>
      </c>
      <c r="H80">
        <f t="shared" si="13"/>
        <v>6.25</v>
      </c>
      <c r="I80" s="25">
        <f t="shared" si="9"/>
        <v>0.11181896845199148</v>
      </c>
      <c r="J80" s="25">
        <f t="shared" si="5"/>
        <v>0.19872101171865317</v>
      </c>
      <c r="K80" s="31">
        <f t="shared" si="10"/>
        <v>0.31053998017064466</v>
      </c>
      <c r="L80" s="25">
        <f t="shared" si="11"/>
        <v>0.68946001982935534</v>
      </c>
      <c r="O80" s="25"/>
      <c r="U80" s="25"/>
      <c r="AA80" s="25"/>
      <c r="AG80" s="25"/>
    </row>
    <row r="81" spans="1:33" x14ac:dyDescent="0.2">
      <c r="A81">
        <f t="shared" si="12"/>
        <v>6.5</v>
      </c>
      <c r="B81" s="25">
        <f t="shared" si="6"/>
        <v>1.2265561193012312E-2</v>
      </c>
      <c r="C81" s="25">
        <f t="shared" si="4"/>
        <v>0.20814797193126197</v>
      </c>
      <c r="D81" s="31">
        <f t="shared" si="7"/>
        <v>0.22041353312427428</v>
      </c>
      <c r="E81" s="25">
        <f t="shared" si="8"/>
        <v>0.77958646687572575</v>
      </c>
      <c r="H81">
        <f t="shared" si="13"/>
        <v>6.5</v>
      </c>
      <c r="I81" s="25">
        <f t="shared" si="9"/>
        <v>0.10243682301694579</v>
      </c>
      <c r="J81" s="25">
        <f t="shared" si="5"/>
        <v>0.18914593605369628</v>
      </c>
      <c r="K81" s="31">
        <f t="shared" si="10"/>
        <v>0.29158275907064207</v>
      </c>
      <c r="L81" s="25">
        <f t="shared" si="11"/>
        <v>0.70841724092935787</v>
      </c>
      <c r="O81" s="25"/>
      <c r="U81" s="25"/>
      <c r="AA81" s="25"/>
      <c r="AG81" s="25"/>
    </row>
    <row r="82" spans="1:33" x14ac:dyDescent="0.2">
      <c r="A82">
        <f t="shared" si="12"/>
        <v>6.75</v>
      </c>
      <c r="B82" s="25">
        <f t="shared" si="6"/>
        <v>1.0355603207220966E-2</v>
      </c>
      <c r="C82" s="25">
        <f t="shared" si="4"/>
        <v>0.19642684872402569</v>
      </c>
      <c r="D82" s="31">
        <f t="shared" si="7"/>
        <v>0.20678245193124664</v>
      </c>
      <c r="E82" s="25">
        <f t="shared" si="8"/>
        <v>0.79321754806875333</v>
      </c>
      <c r="H82">
        <f t="shared" si="13"/>
        <v>6.75</v>
      </c>
      <c r="I82" s="25">
        <f t="shared" si="9"/>
        <v>9.3841884387533797E-2</v>
      </c>
      <c r="J82" s="25">
        <f t="shared" si="5"/>
        <v>0.17985630364136859</v>
      </c>
      <c r="K82" s="31">
        <f t="shared" si="10"/>
        <v>0.27369818802890239</v>
      </c>
      <c r="L82" s="25">
        <f t="shared" si="11"/>
        <v>0.72630181197109756</v>
      </c>
      <c r="O82" s="25"/>
      <c r="U82" s="25"/>
      <c r="AA82" s="25"/>
      <c r="AG82" s="25"/>
    </row>
    <row r="83" spans="1:33" x14ac:dyDescent="0.2">
      <c r="A83">
        <f t="shared" si="12"/>
        <v>7</v>
      </c>
      <c r="B83" s="25">
        <f t="shared" si="6"/>
        <v>8.7430583972381952E-3</v>
      </c>
      <c r="C83" s="25">
        <f t="shared" si="4"/>
        <v>0.18530946945535862</v>
      </c>
      <c r="D83" s="31">
        <f t="shared" si="7"/>
        <v>0.1940525278525968</v>
      </c>
      <c r="E83" s="25">
        <f t="shared" si="8"/>
        <v>0.80594747214740314</v>
      </c>
      <c r="H83">
        <f t="shared" si="13"/>
        <v>7</v>
      </c>
      <c r="I83" s="25">
        <f t="shared" si="9"/>
        <v>8.5968102153524059E-2</v>
      </c>
      <c r="J83" s="25">
        <f t="shared" si="5"/>
        <v>0.17087271622230543</v>
      </c>
      <c r="K83" s="31">
        <f t="shared" si="10"/>
        <v>0.2568408183758295</v>
      </c>
      <c r="L83" s="25">
        <f t="shared" si="11"/>
        <v>0.7431591816241705</v>
      </c>
      <c r="O83" s="25"/>
      <c r="U83" s="25"/>
      <c r="AA83" s="25"/>
      <c r="AG83" s="25"/>
    </row>
    <row r="84" spans="1:33" x14ac:dyDescent="0.2">
      <c r="A84">
        <f t="shared" si="12"/>
        <v>7.25</v>
      </c>
      <c r="B84" s="25">
        <f t="shared" si="6"/>
        <v>7.3816144369277178E-3</v>
      </c>
      <c r="C84" s="25">
        <f t="shared" si="4"/>
        <v>0.17477663675793939</v>
      </c>
      <c r="D84" s="31">
        <f t="shared" si="7"/>
        <v>0.18215825119486712</v>
      </c>
      <c r="E84" s="25">
        <f t="shared" si="8"/>
        <v>0.81784174880513283</v>
      </c>
      <c r="H84">
        <f t="shared" si="13"/>
        <v>7.25</v>
      </c>
      <c r="I84" s="25">
        <f t="shared" si="9"/>
        <v>7.8754967849521615E-2</v>
      </c>
      <c r="J84" s="25">
        <f t="shared" si="5"/>
        <v>0.16220947619067622</v>
      </c>
      <c r="K84" s="31">
        <f t="shared" si="10"/>
        <v>0.24096444404019784</v>
      </c>
      <c r="L84" s="25">
        <f t="shared" si="11"/>
        <v>0.7590355559598021</v>
      </c>
      <c r="O84" s="25"/>
      <c r="U84" s="25"/>
      <c r="AA84" s="25"/>
      <c r="AG84" s="25"/>
    </row>
    <row r="85" spans="1:33" x14ac:dyDescent="0.2">
      <c r="A85">
        <f t="shared" si="12"/>
        <v>7.5</v>
      </c>
      <c r="B85" s="25">
        <f t="shared" si="6"/>
        <v>6.2321706226589769E-3</v>
      </c>
      <c r="C85" s="25">
        <f t="shared" si="4"/>
        <v>0.16480701299173772</v>
      </c>
      <c r="D85" s="31">
        <f t="shared" si="7"/>
        <v>0.17103918361439671</v>
      </c>
      <c r="E85" s="25">
        <f t="shared" si="8"/>
        <v>0.82896081638560326</v>
      </c>
      <c r="H85">
        <f t="shared" si="13"/>
        <v>7.5</v>
      </c>
      <c r="I85" s="25">
        <f t="shared" si="9"/>
        <v>7.2147049959331133E-2</v>
      </c>
      <c r="J85" s="25">
        <f t="shared" si="5"/>
        <v>0.15387565254276506</v>
      </c>
      <c r="K85" s="31">
        <f t="shared" si="10"/>
        <v>0.22602270250209619</v>
      </c>
      <c r="L85" s="25">
        <f t="shared" si="11"/>
        <v>0.77397729749790378</v>
      </c>
      <c r="O85" s="25"/>
      <c r="U85" s="25"/>
      <c r="AA85" s="25"/>
      <c r="AG85" s="25"/>
    </row>
    <row r="86" spans="1:33" x14ac:dyDescent="0.2">
      <c r="A86">
        <f t="shared" si="12"/>
        <v>7.75</v>
      </c>
      <c r="B86" s="25">
        <f t="shared" si="6"/>
        <v>5.2617149001484573E-3</v>
      </c>
      <c r="C86" s="25">
        <f t="shared" si="4"/>
        <v>0.15537791154005054</v>
      </c>
      <c r="D86" s="31">
        <f t="shared" si="7"/>
        <v>0.160639626440199</v>
      </c>
      <c r="E86" s="25">
        <f t="shared" si="8"/>
        <v>0.83936037355980098</v>
      </c>
      <c r="H86">
        <f t="shared" si="13"/>
        <v>7.75</v>
      </c>
      <c r="I86" s="25">
        <f t="shared" si="9"/>
        <v>6.6093567935674558E-2</v>
      </c>
      <c r="J86" s="25">
        <f t="shared" si="5"/>
        <v>0.14587598888134018</v>
      </c>
      <c r="K86" s="31">
        <f t="shared" si="10"/>
        <v>0.21196955681701474</v>
      </c>
      <c r="L86" s="25">
        <f t="shared" si="11"/>
        <v>0.78803044318298521</v>
      </c>
      <c r="O86" s="25"/>
      <c r="U86" s="25"/>
      <c r="AA86" s="25"/>
      <c r="AG86" s="25"/>
    </row>
    <row r="87" spans="1:33" x14ac:dyDescent="0.2">
      <c r="A87">
        <f t="shared" si="12"/>
        <v>8</v>
      </c>
      <c r="B87" s="25">
        <f t="shared" si="6"/>
        <v>4.4423757574583453E-3</v>
      </c>
      <c r="C87" s="25">
        <f t="shared" ref="C87:C118" si="14">+(1-EXP(-$B$28*A87))*EXP(-$B$29*A87)</f>
        <v>0.14646590553068056</v>
      </c>
      <c r="D87" s="31">
        <f t="shared" si="7"/>
        <v>0.15090828128813891</v>
      </c>
      <c r="E87" s="25">
        <f t="shared" si="8"/>
        <v>0.84909171871186107</v>
      </c>
      <c r="H87">
        <f t="shared" si="13"/>
        <v>8</v>
      </c>
      <c r="I87" s="25">
        <f t="shared" si="9"/>
        <v>6.0548001961688608E-2</v>
      </c>
      <c r="J87" s="25">
        <f t="shared" ref="J87:J118" si="15">+(1-EXP(-$I$28*H87))*EXP(-$I$29*H87)</f>
        <v>0.13821167582183544</v>
      </c>
      <c r="K87" s="31">
        <f t="shared" si="10"/>
        <v>0.19875967778352405</v>
      </c>
      <c r="L87" s="25">
        <f t="shared" si="11"/>
        <v>0.8012403222164759</v>
      </c>
      <c r="O87" s="25"/>
      <c r="U87" s="25"/>
      <c r="AA87" s="25"/>
      <c r="AG87" s="25"/>
    </row>
    <row r="88" spans="1:33" x14ac:dyDescent="0.2">
      <c r="A88">
        <f t="shared" si="12"/>
        <v>8.25</v>
      </c>
      <c r="B88" s="25">
        <f t="shared" si="6"/>
        <v>3.7506217544962003E-3</v>
      </c>
      <c r="C88" s="25">
        <f t="shared" si="14"/>
        <v>0.13804729256599849</v>
      </c>
      <c r="D88" s="31">
        <f t="shared" si="7"/>
        <v>0.14179791432049468</v>
      </c>
      <c r="E88" s="25">
        <f t="shared" si="8"/>
        <v>0.85820208567950529</v>
      </c>
      <c r="H88">
        <f t="shared" si="13"/>
        <v>8.25</v>
      </c>
      <c r="I88" s="25">
        <f t="shared" si="9"/>
        <v>5.5467735455296263E-2</v>
      </c>
      <c r="J88" s="25">
        <f t="shared" si="15"/>
        <v>0.13088100704171887</v>
      </c>
      <c r="K88" s="31">
        <f t="shared" si="10"/>
        <v>0.18634874249701514</v>
      </c>
      <c r="L88" s="25">
        <f t="shared" si="11"/>
        <v>0.81365125750298484</v>
      </c>
      <c r="O88" s="25"/>
      <c r="U88" s="25"/>
      <c r="AA88" s="25"/>
      <c r="AG88" s="25"/>
    </row>
    <row r="89" spans="1:33" x14ac:dyDescent="0.2">
      <c r="A89">
        <f t="shared" si="12"/>
        <v>8.5</v>
      </c>
      <c r="B89" s="25">
        <f t="shared" si="6"/>
        <v>3.1665856994835821E-3</v>
      </c>
      <c r="C89" s="25">
        <f t="shared" si="14"/>
        <v>0.13009844607442758</v>
      </c>
      <c r="D89" s="31">
        <f t="shared" si="7"/>
        <v>0.13326503177391116</v>
      </c>
      <c r="E89" s="25">
        <f t="shared" si="8"/>
        <v>0.86673496822608886</v>
      </c>
      <c r="H89">
        <f t="shared" si="13"/>
        <v>8.5</v>
      </c>
      <c r="I89" s="25">
        <f t="shared" si="9"/>
        <v>5.081372756916859E-2</v>
      </c>
      <c r="J89" s="25">
        <f t="shared" si="15"/>
        <v>0.12387993553791218</v>
      </c>
      <c r="K89" s="31">
        <f t="shared" si="10"/>
        <v>0.17469366310708079</v>
      </c>
      <c r="L89" s="25">
        <f t="shared" si="11"/>
        <v>0.82530633689291921</v>
      </c>
      <c r="O89" s="25"/>
      <c r="U89" s="25"/>
      <c r="AA89" s="25"/>
      <c r="AG89" s="25"/>
    </row>
    <row r="90" spans="1:33" x14ac:dyDescent="0.2">
      <c r="A90">
        <f t="shared" si="12"/>
        <v>8.75</v>
      </c>
      <c r="B90" s="25">
        <f t="shared" si="6"/>
        <v>2.6734940627252996E-3</v>
      </c>
      <c r="C90" s="25">
        <f t="shared" si="14"/>
        <v>0.12259607756120247</v>
      </c>
      <c r="D90" s="31">
        <f t="shared" si="7"/>
        <v>0.12526957162392777</v>
      </c>
      <c r="E90" s="25">
        <f t="shared" si="8"/>
        <v>0.87473042837607218</v>
      </c>
      <c r="H90">
        <f t="shared" si="13"/>
        <v>8.75</v>
      </c>
      <c r="I90" s="25">
        <f t="shared" si="9"/>
        <v>4.6550213169503779E-2</v>
      </c>
      <c r="J90" s="25">
        <f t="shared" si="15"/>
        <v>0.11720254434989966</v>
      </c>
      <c r="K90" s="31">
        <f t="shared" si="10"/>
        <v>0.16375275751940344</v>
      </c>
      <c r="L90" s="25">
        <f t="shared" si="11"/>
        <v>0.83624724248059656</v>
      </c>
      <c r="O90" s="25"/>
      <c r="U90" s="25"/>
      <c r="AA90" s="25"/>
      <c r="AG90" s="25"/>
    </row>
    <row r="91" spans="1:33" x14ac:dyDescent="0.2">
      <c r="A91">
        <f t="shared" si="12"/>
        <v>9</v>
      </c>
      <c r="B91" s="25">
        <f t="shared" si="6"/>
        <v>2.257185240428854E-3</v>
      </c>
      <c r="C91" s="25">
        <f t="shared" si="14"/>
        <v>0.11551742900269285</v>
      </c>
      <c r="D91" s="31">
        <f t="shared" si="7"/>
        <v>0.1177746142431217</v>
      </c>
      <c r="E91" s="25">
        <f t="shared" si="8"/>
        <v>0.88222538575687826</v>
      </c>
      <c r="H91">
        <f t="shared" si="13"/>
        <v>9</v>
      </c>
      <c r="I91" s="25">
        <f t="shared" si="9"/>
        <v>4.2644427988019346E-2</v>
      </c>
      <c r="J91" s="25">
        <f t="shared" si="15"/>
        <v>0.11084144401744039</v>
      </c>
      <c r="K91" s="31">
        <f t="shared" si="10"/>
        <v>0.15348587200545974</v>
      </c>
      <c r="L91" s="25">
        <f t="shared" si="11"/>
        <v>0.84651412799454029</v>
      </c>
      <c r="O91" s="25"/>
      <c r="U91" s="25"/>
      <c r="AA91" s="25"/>
      <c r="AG91" s="25"/>
    </row>
    <row r="92" spans="1:33" x14ac:dyDescent="0.2">
      <c r="A92">
        <f t="shared" si="12"/>
        <v>9.25</v>
      </c>
      <c r="B92" s="25">
        <f t="shared" si="6"/>
        <v>1.9057028330993404E-3</v>
      </c>
      <c r="C92" s="25">
        <f t="shared" si="14"/>
        <v>0.10884041062945671</v>
      </c>
      <c r="D92" s="31">
        <f t="shared" si="7"/>
        <v>0.11074611346255604</v>
      </c>
      <c r="E92" s="25">
        <f t="shared" si="8"/>
        <v>0.88925388653744397</v>
      </c>
      <c r="H92">
        <f t="shared" si="13"/>
        <v>9.25</v>
      </c>
      <c r="I92" s="25">
        <f t="shared" si="9"/>
        <v>3.9066356835004652E-2</v>
      </c>
      <c r="J92" s="25">
        <f t="shared" si="15"/>
        <v>0.10478810732777634</v>
      </c>
      <c r="K92" s="31">
        <f t="shared" si="10"/>
        <v>0.143854464162781</v>
      </c>
      <c r="L92" s="25">
        <f t="shared" si="11"/>
        <v>0.85614553583721897</v>
      </c>
      <c r="O92" s="25"/>
      <c r="U92" s="25"/>
      <c r="AA92" s="25"/>
      <c r="AG92" s="25"/>
    </row>
    <row r="93" spans="1:33" x14ac:dyDescent="0.2">
      <c r="A93">
        <f t="shared" si="12"/>
        <v>9.5</v>
      </c>
      <c r="B93" s="25">
        <f t="shared" si="6"/>
        <v>1.6089522574553265E-3</v>
      </c>
      <c r="C93" s="25">
        <f t="shared" si="14"/>
        <v>0.10254369616644489</v>
      </c>
      <c r="D93" s="31">
        <f t="shared" si="7"/>
        <v>0.10415264842390022</v>
      </c>
      <c r="E93" s="25">
        <f t="shared" si="8"/>
        <v>0.89584735157609974</v>
      </c>
      <c r="H93">
        <f t="shared" si="13"/>
        <v>9.5</v>
      </c>
      <c r="I93" s="25">
        <f t="shared" si="9"/>
        <v>3.578850293850077E-2</v>
      </c>
      <c r="J93" s="25">
        <f t="shared" si="15"/>
        <v>9.9033150430115485E-2</v>
      </c>
      <c r="K93" s="31">
        <f t="shared" si="10"/>
        <v>0.13482165336861626</v>
      </c>
      <c r="L93" s="25">
        <f t="shared" si="11"/>
        <v>0.86517834663138371</v>
      </c>
      <c r="O93" s="25"/>
      <c r="U93" s="25"/>
      <c r="AA93" s="25"/>
      <c r="AG93" s="25"/>
    </row>
    <row r="94" spans="1:33" x14ac:dyDescent="0.2">
      <c r="A94">
        <f t="shared" si="12"/>
        <v>9.75</v>
      </c>
      <c r="B94" s="25">
        <f t="shared" si="6"/>
        <v>1.3584108297516756E-3</v>
      </c>
      <c r="C94" s="25">
        <f t="shared" si="14"/>
        <v>9.6606785075794704E-2</v>
      </c>
      <c r="D94" s="31">
        <f t="shared" si="7"/>
        <v>9.7965195905546379E-2</v>
      </c>
      <c r="E94" s="25">
        <f t="shared" si="8"/>
        <v>0.90203480409445358</v>
      </c>
      <c r="H94">
        <f t="shared" si="13"/>
        <v>9.75</v>
      </c>
      <c r="I94" s="25">
        <f t="shared" si="9"/>
        <v>3.2785676637024599E-2</v>
      </c>
      <c r="J94" s="25">
        <f t="shared" si="15"/>
        <v>9.3566568122366703E-2</v>
      </c>
      <c r="K94" s="31">
        <f t="shared" si="10"/>
        <v>0.1263522447593913</v>
      </c>
      <c r="L94" s="25">
        <f t="shared" si="11"/>
        <v>0.87364775524060867</v>
      </c>
      <c r="O94" s="25"/>
      <c r="U94" s="25"/>
      <c r="AA94" s="25"/>
      <c r="AG94" s="25"/>
    </row>
    <row r="95" spans="1:33" x14ac:dyDescent="0.2">
      <c r="A95">
        <f t="shared" si="12"/>
        <v>10</v>
      </c>
      <c r="B95" s="25">
        <f t="shared" si="6"/>
        <v>1.1468829940952236E-3</v>
      </c>
      <c r="C95" s="25">
        <f t="shared" si="14"/>
        <v>9.1010039344357141E-2</v>
      </c>
      <c r="D95" s="31">
        <f t="shared" si="7"/>
        <v>9.2156922338452366E-2</v>
      </c>
      <c r="E95" s="25">
        <f t="shared" si="8"/>
        <v>0.90784307766154759</v>
      </c>
      <c r="H95">
        <f t="shared" si="13"/>
        <v>10</v>
      </c>
      <c r="I95" s="25">
        <f t="shared" si="9"/>
        <v>3.0034801801982543E-2</v>
      </c>
      <c r="J95" s="25">
        <f t="shared" si="15"/>
        <v>8.8377930018488371E-2</v>
      </c>
      <c r="K95" s="31">
        <f t="shared" si="10"/>
        <v>0.11841273182047091</v>
      </c>
      <c r="L95" s="25">
        <f t="shared" si="11"/>
        <v>0.88158726817952915</v>
      </c>
      <c r="O95" s="25"/>
      <c r="U95" s="25"/>
      <c r="AA95" s="25"/>
      <c r="AG95" s="25"/>
    </row>
    <row r="96" spans="1:33" x14ac:dyDescent="0.2">
      <c r="A96">
        <f t="shared" si="12"/>
        <v>10.25</v>
      </c>
      <c r="B96" s="25">
        <f t="shared" si="6"/>
        <v>9.6829366590464898E-4</v>
      </c>
      <c r="C96" s="25">
        <f t="shared" si="14"/>
        <v>8.5734700767891733E-2</v>
      </c>
      <c r="D96" s="31">
        <f t="shared" si="7"/>
        <v>8.6702994433796379E-2</v>
      </c>
      <c r="E96" s="25">
        <f t="shared" si="8"/>
        <v>0.91329700556620363</v>
      </c>
      <c r="H96">
        <f t="shared" si="13"/>
        <v>10.25</v>
      </c>
      <c r="I96" s="25">
        <f t="shared" si="9"/>
        <v>2.7514738502168103E-2</v>
      </c>
      <c r="J96" s="25">
        <f t="shared" si="15"/>
        <v>8.3456543360124938E-2</v>
      </c>
      <c r="K96" s="31">
        <f t="shared" si="10"/>
        <v>0.11097128186229305</v>
      </c>
      <c r="L96" s="25">
        <f t="shared" si="11"/>
        <v>0.88902871813770701</v>
      </c>
      <c r="O96" s="25"/>
      <c r="U96" s="25"/>
      <c r="AA96" s="25"/>
      <c r="AG96" s="25"/>
    </row>
    <row r="97" spans="1:33" x14ac:dyDescent="0.2">
      <c r="A97">
        <f t="shared" si="12"/>
        <v>10.5</v>
      </c>
      <c r="B97" s="25">
        <f t="shared" si="6"/>
        <v>8.1751375533363024E-4</v>
      </c>
      <c r="C97" s="25">
        <f t="shared" si="14"/>
        <v>8.0762893421975984E-2</v>
      </c>
      <c r="D97" s="31">
        <f t="shared" si="7"/>
        <v>8.1580407177309619E-2</v>
      </c>
      <c r="E97" s="25">
        <f t="shared" si="8"/>
        <v>0.91841959282269037</v>
      </c>
      <c r="H97">
        <f t="shared" si="13"/>
        <v>10.5</v>
      </c>
      <c r="I97" s="25">
        <f t="shared" si="9"/>
        <v>2.520612054755492E-2</v>
      </c>
      <c r="J97" s="25">
        <f t="shared" si="15"/>
        <v>7.8791587422520765E-2</v>
      </c>
      <c r="K97" s="31">
        <f t="shared" si="10"/>
        <v>0.10399770797007568</v>
      </c>
      <c r="L97" s="25">
        <f t="shared" si="11"/>
        <v>0.89600229202992432</v>
      </c>
      <c r="O97" s="25"/>
      <c r="U97" s="25"/>
      <c r="AA97" s="25"/>
      <c r="AG97" s="25"/>
    </row>
    <row r="98" spans="1:33" x14ac:dyDescent="0.2">
      <c r="A98">
        <f t="shared" si="12"/>
        <v>10.75</v>
      </c>
      <c r="B98" s="25">
        <f t="shared" si="6"/>
        <v>6.902128596857997E-4</v>
      </c>
      <c r="C98" s="25">
        <f t="shared" si="14"/>
        <v>7.6077615008715682E-2</v>
      </c>
      <c r="D98" s="31">
        <f t="shared" si="7"/>
        <v>7.6767827868401486E-2</v>
      </c>
      <c r="E98" s="25">
        <f t="shared" si="8"/>
        <v>0.92323217213159847</v>
      </c>
      <c r="H98">
        <f t="shared" si="13"/>
        <v>10.75</v>
      </c>
      <c r="I98" s="25">
        <f t="shared" si="9"/>
        <v>2.3091206663941446E-2</v>
      </c>
      <c r="J98" s="25">
        <f t="shared" si="15"/>
        <v>7.4372223763964657E-2</v>
      </c>
      <c r="K98" s="31">
        <f t="shared" si="10"/>
        <v>9.7463430427906103E-2</v>
      </c>
      <c r="L98" s="25">
        <f t="shared" si="11"/>
        <v>0.90253656957209394</v>
      </c>
      <c r="O98" s="25"/>
      <c r="U98" s="25"/>
      <c r="AA98" s="25"/>
      <c r="AG98" s="25"/>
    </row>
    <row r="99" spans="1:33" x14ac:dyDescent="0.2">
      <c r="A99">
        <f t="shared" si="12"/>
        <v>11</v>
      </c>
      <c r="B99" s="25">
        <f t="shared" si="6"/>
        <v>5.8273489414405243E-4</v>
      </c>
      <c r="C99" s="25">
        <f t="shared" si="14"/>
        <v>7.1662719974729047E-2</v>
      </c>
      <c r="D99" s="31">
        <f t="shared" si="7"/>
        <v>7.2245454868873099E-2</v>
      </c>
      <c r="E99" s="25">
        <f t="shared" si="8"/>
        <v>0.92775454513112687</v>
      </c>
      <c r="H99">
        <f t="shared" si="13"/>
        <v>11</v>
      </c>
      <c r="I99" s="25">
        <f t="shared" si="9"/>
        <v>2.1153744154753573E-2</v>
      </c>
      <c r="J99" s="25">
        <f t="shared" si="15"/>
        <v>7.0187685964663196E-2</v>
      </c>
      <c r="K99" s="31">
        <f t="shared" si="10"/>
        <v>9.1341430119416769E-2</v>
      </c>
      <c r="L99" s="25">
        <f t="shared" si="11"/>
        <v>0.90865856988058324</v>
      </c>
      <c r="O99" s="25"/>
      <c r="U99" s="25"/>
      <c r="AA99" s="25"/>
      <c r="AG99" s="25"/>
    </row>
    <row r="100" spans="1:33" x14ac:dyDescent="0.2">
      <c r="A100">
        <f t="shared" si="12"/>
        <v>11.25</v>
      </c>
      <c r="B100" s="25">
        <f t="shared" si="6"/>
        <v>4.9199308892573237E-4</v>
      </c>
      <c r="C100" s="25">
        <f t="shared" si="14"/>
        <v>6.7502896667007845E-2</v>
      </c>
      <c r="D100" s="31">
        <f t="shared" si="7"/>
        <v>6.7994889755933582E-2</v>
      </c>
      <c r="E100" s="25">
        <f t="shared" si="8"/>
        <v>0.9320051102440664</v>
      </c>
      <c r="H100">
        <f t="shared" si="13"/>
        <v>11.25</v>
      </c>
      <c r="I100" s="25">
        <f t="shared" si="9"/>
        <v>1.9378844002273129E-2</v>
      </c>
      <c r="J100" s="25">
        <f t="shared" si="15"/>
        <v>6.6227351981535051E-2</v>
      </c>
      <c r="K100" s="31">
        <f t="shared" si="10"/>
        <v>8.5606195983808184E-2</v>
      </c>
      <c r="L100" s="25">
        <f t="shared" si="11"/>
        <v>0.91439380401619186</v>
      </c>
      <c r="O100" s="25"/>
      <c r="U100" s="25"/>
      <c r="AA100" s="25"/>
      <c r="AG100" s="25"/>
    </row>
    <row r="101" spans="1:33" x14ac:dyDescent="0.2">
      <c r="A101">
        <f t="shared" si="12"/>
        <v>11.5</v>
      </c>
      <c r="B101" s="25">
        <f t="shared" si="6"/>
        <v>4.1538133717945361E-4</v>
      </c>
      <c r="C101" s="25">
        <f t="shared" si="14"/>
        <v>6.3583640295267072E-2</v>
      </c>
      <c r="D101" s="31">
        <f t="shared" si="7"/>
        <v>6.3999021632446529E-2</v>
      </c>
      <c r="E101" s="25">
        <f t="shared" si="8"/>
        <v>0.93600097836755347</v>
      </c>
      <c r="H101">
        <f t="shared" si="13"/>
        <v>11.5</v>
      </c>
      <c r="I101" s="25">
        <f t="shared" si="9"/>
        <v>1.7752866448469712E-2</v>
      </c>
      <c r="J101" s="25">
        <f t="shared" si="15"/>
        <v>6.2480801798378102E-2</v>
      </c>
      <c r="K101" s="31">
        <f t="shared" si="10"/>
        <v>8.0233668246847814E-2</v>
      </c>
      <c r="L101" s="25">
        <f t="shared" si="11"/>
        <v>0.91976633175315214</v>
      </c>
      <c r="O101" s="25"/>
      <c r="U101" s="25"/>
      <c r="AA101" s="25"/>
      <c r="AG101" s="25"/>
    </row>
    <row r="102" spans="1:33" x14ac:dyDescent="0.2">
      <c r="A102">
        <f t="shared" si="12"/>
        <v>11.75</v>
      </c>
      <c r="B102" s="25">
        <f t="shared" si="6"/>
        <v>3.5069934753298205E-4</v>
      </c>
      <c r="C102" s="25">
        <f t="shared" si="14"/>
        <v>5.9891223075354251E-2</v>
      </c>
      <c r="D102" s="31">
        <f t="shared" si="7"/>
        <v>6.0241922422887235E-2</v>
      </c>
      <c r="E102" s="25">
        <f t="shared" si="8"/>
        <v>0.93975807757711272</v>
      </c>
      <c r="H102">
        <f t="shared" si="13"/>
        <v>11.75</v>
      </c>
      <c r="I102" s="25">
        <f t="shared" si="9"/>
        <v>1.6263316176147211E-2</v>
      </c>
      <c r="J102" s="25">
        <f t="shared" si="15"/>
        <v>5.8937862666195585E-2</v>
      </c>
      <c r="K102" s="31">
        <f t="shared" si="10"/>
        <v>7.52011788423428E-2</v>
      </c>
      <c r="L102" s="25">
        <f t="shared" si="11"/>
        <v>0.92479882115765721</v>
      </c>
      <c r="O102" s="25"/>
      <c r="U102" s="25"/>
      <c r="AA102" s="25"/>
      <c r="AG102" s="25"/>
    </row>
    <row r="103" spans="1:33" x14ac:dyDescent="0.2">
      <c r="A103">
        <f t="shared" si="12"/>
        <v>12</v>
      </c>
      <c r="B103" s="25">
        <f t="shared" si="6"/>
        <v>2.9608945167154975E-4</v>
      </c>
      <c r="C103" s="25">
        <f t="shared" si="14"/>
        <v>5.6412662616799059E-2</v>
      </c>
      <c r="D103" s="31">
        <f t="shared" si="7"/>
        <v>5.6708752068470605E-2</v>
      </c>
      <c r="E103" s="25">
        <f t="shared" si="8"/>
        <v>0.94329124793152941</v>
      </c>
      <c r="H103">
        <f t="shared" si="13"/>
        <v>12</v>
      </c>
      <c r="I103" s="25">
        <f t="shared" si="9"/>
        <v>1.4898746284892525E-2</v>
      </c>
      <c r="J103" s="25">
        <f t="shared" si="15"/>
        <v>5.5588643897559478E-2</v>
      </c>
      <c r="K103" s="31">
        <f t="shared" si="10"/>
        <v>7.0487390182452009E-2</v>
      </c>
      <c r="L103" s="25">
        <f t="shared" si="11"/>
        <v>0.92951260981754802</v>
      </c>
      <c r="O103" s="25"/>
      <c r="U103" s="25"/>
      <c r="AA103" s="25"/>
      <c r="AG103" s="25"/>
    </row>
    <row r="104" spans="1:33" x14ac:dyDescent="0.2">
      <c r="A104">
        <f t="shared" si="12"/>
        <v>12.25</v>
      </c>
      <c r="B104" s="25">
        <f t="shared" si="6"/>
        <v>2.4998325205869912E-4</v>
      </c>
      <c r="C104" s="25">
        <f t="shared" si="14"/>
        <v>5.3135689371628214E-2</v>
      </c>
      <c r="D104" s="31">
        <f t="shared" si="7"/>
        <v>5.3385672623686917E-2</v>
      </c>
      <c r="E104" s="25">
        <f t="shared" si="8"/>
        <v>0.94661432737631312</v>
      </c>
      <c r="H104">
        <f t="shared" si="13"/>
        <v>12.25</v>
      </c>
      <c r="I104" s="25">
        <f t="shared" si="9"/>
        <v>1.3648670323900968E-2</v>
      </c>
      <c r="J104" s="25">
        <f t="shared" si="15"/>
        <v>5.242356289430844E-2</v>
      </c>
      <c r="K104" s="31">
        <f t="shared" si="10"/>
        <v>6.6072233218209403E-2</v>
      </c>
      <c r="L104" s="25">
        <f t="shared" si="11"/>
        <v>0.93392776678179057</v>
      </c>
      <c r="O104" s="25"/>
      <c r="U104" s="25"/>
      <c r="AA104" s="25"/>
      <c r="AG104" s="25"/>
    </row>
    <row r="105" spans="1:33" x14ac:dyDescent="0.2">
      <c r="A105">
        <f t="shared" si="12"/>
        <v>12.5</v>
      </c>
      <c r="B105" s="25">
        <f t="shared" si="6"/>
        <v>2.1105657752092021E-4</v>
      </c>
      <c r="C105" s="25">
        <f t="shared" si="14"/>
        <v>5.0048713767627942E-2</v>
      </c>
      <c r="D105" s="31">
        <f t="shared" si="7"/>
        <v>5.0259770345148863E-2</v>
      </c>
      <c r="E105" s="25">
        <f t="shared" si="8"/>
        <v>0.94974022965485116</v>
      </c>
      <c r="H105">
        <f t="shared" si="13"/>
        <v>12.5</v>
      </c>
      <c r="I105" s="25">
        <f t="shared" si="9"/>
        <v>1.2503481705667466E-2</v>
      </c>
      <c r="J105" s="25">
        <f t="shared" si="15"/>
        <v>4.9433363843213118E-2</v>
      </c>
      <c r="K105" s="31">
        <f t="shared" si="10"/>
        <v>6.1936845548880584E-2</v>
      </c>
      <c r="L105" s="25">
        <f t="shared" si="11"/>
        <v>0.93806315445111943</v>
      </c>
      <c r="O105" s="25"/>
      <c r="U105" s="25"/>
      <c r="AA105" s="25"/>
      <c r="AG105" s="25"/>
    </row>
    <row r="106" spans="1:33" x14ac:dyDescent="0.2">
      <c r="A106">
        <f t="shared" si="12"/>
        <v>12.75</v>
      </c>
      <c r="B106" s="25">
        <f t="shared" si="6"/>
        <v>1.7819145301935878E-4</v>
      </c>
      <c r="C106" s="25">
        <f t="shared" si="14"/>
        <v>4.7140793496559037E-2</v>
      </c>
      <c r="D106" s="31">
        <f t="shared" si="7"/>
        <v>4.7318984949578397E-2</v>
      </c>
      <c r="E106" s="25">
        <f t="shared" si="8"/>
        <v>0.95268101505042158</v>
      </c>
      <c r="H106">
        <f t="shared" si="13"/>
        <v>12.75</v>
      </c>
      <c r="I106" s="25">
        <f t="shared" si="9"/>
        <v>1.1454379881254102E-2</v>
      </c>
      <c r="J106" s="25">
        <f t="shared" si="15"/>
        <v>4.6609130303970098E-2</v>
      </c>
      <c r="K106" s="31">
        <f t="shared" si="10"/>
        <v>5.8063510185224196E-2</v>
      </c>
      <c r="L106" s="25">
        <f t="shared" si="11"/>
        <v>0.94193648981477585</v>
      </c>
      <c r="O106" s="25"/>
      <c r="U106" s="25"/>
      <c r="AA106" s="25"/>
      <c r="AG106" s="25"/>
    </row>
    <row r="107" spans="1:33" x14ac:dyDescent="0.2">
      <c r="A107">
        <f t="shared" si="12"/>
        <v>13</v>
      </c>
      <c r="B107" s="25">
        <f t="shared" si="6"/>
        <v>1.5044399137952963E-4</v>
      </c>
      <c r="C107" s="25">
        <f t="shared" si="14"/>
        <v>4.4401601307875883E-2</v>
      </c>
      <c r="D107" s="31">
        <f t="shared" si="7"/>
        <v>4.4552045299255411E-2</v>
      </c>
      <c r="E107" s="25">
        <f t="shared" si="8"/>
        <v>0.95544795470074462</v>
      </c>
      <c r="H107">
        <f t="shared" si="13"/>
        <v>13</v>
      </c>
      <c r="I107" s="25">
        <f t="shared" si="9"/>
        <v>1.0493302709805074E-2</v>
      </c>
      <c r="J107" s="25">
        <f t="shared" si="15"/>
        <v>4.3942292733238034E-2</v>
      </c>
      <c r="K107" s="31">
        <f t="shared" si="10"/>
        <v>5.4435595443043105E-2</v>
      </c>
      <c r="L107" s="25">
        <f t="shared" si="11"/>
        <v>0.94556440455695689</v>
      </c>
      <c r="O107" s="25"/>
      <c r="U107" s="25"/>
      <c r="AA107" s="25"/>
      <c r="AG107" s="25"/>
    </row>
    <row r="108" spans="1:33" x14ac:dyDescent="0.2">
      <c r="A108">
        <f t="shared" si="12"/>
        <v>13.25</v>
      </c>
      <c r="B108" s="25">
        <f t="shared" si="6"/>
        <v>1.2701728482872318E-4</v>
      </c>
      <c r="C108" s="25">
        <f t="shared" si="14"/>
        <v>4.1821393564485866E-2</v>
      </c>
      <c r="D108" s="31">
        <f t="shared" si="7"/>
        <v>4.1948410849314589E-2</v>
      </c>
      <c r="E108" s="25">
        <f t="shared" si="8"/>
        <v>0.95805158915068545</v>
      </c>
      <c r="H108">
        <f t="shared" si="13"/>
        <v>13.25</v>
      </c>
      <c r="I108" s="25">
        <f t="shared" si="9"/>
        <v>9.6128645025824917E-3</v>
      </c>
      <c r="J108" s="25">
        <f t="shared" si="15"/>
        <v>4.1424631833299995E-2</v>
      </c>
      <c r="K108" s="31">
        <f t="shared" si="10"/>
        <v>5.103749633588249E-2</v>
      </c>
      <c r="L108" s="25">
        <f t="shared" si="11"/>
        <v>0.9489625036641175</v>
      </c>
      <c r="O108" s="25"/>
      <c r="U108" s="25"/>
      <c r="AA108" s="25"/>
      <c r="AG108" s="25"/>
    </row>
    <row r="109" spans="1:33" x14ac:dyDescent="0.2">
      <c r="A109">
        <f t="shared" si="12"/>
        <v>13.5</v>
      </c>
      <c r="B109" s="25">
        <f t="shared" si="6"/>
        <v>1.0723851778540513E-4</v>
      </c>
      <c r="C109" s="25">
        <f t="shared" si="14"/>
        <v>3.9390979743615703E-2</v>
      </c>
      <c r="D109" s="31">
        <f t="shared" si="7"/>
        <v>3.9498218261401111E-2</v>
      </c>
      <c r="E109" s="25">
        <f t="shared" si="8"/>
        <v>0.9605017817385989</v>
      </c>
      <c r="H109">
        <f t="shared" si="13"/>
        <v>13.5</v>
      </c>
      <c r="I109" s="25">
        <f t="shared" si="9"/>
        <v>8.8062992654032602E-3</v>
      </c>
      <c r="J109" s="25">
        <f t="shared" si="15"/>
        <v>3.9048278480778867E-2</v>
      </c>
      <c r="K109" s="31">
        <f t="shared" si="10"/>
        <v>4.7854577746182125E-2</v>
      </c>
      <c r="L109" s="25">
        <f t="shared" si="11"/>
        <v>0.95214542225381793</v>
      </c>
      <c r="O109" s="25"/>
      <c r="U109" s="25"/>
      <c r="AA109" s="25"/>
      <c r="AG109" s="25"/>
    </row>
    <row r="110" spans="1:33" x14ac:dyDescent="0.2">
      <c r="A110">
        <f t="shared" si="12"/>
        <v>13.75</v>
      </c>
      <c r="B110" s="25">
        <f t="shared" si="6"/>
        <v>9.0539643579360047E-5</v>
      </c>
      <c r="C110" s="25">
        <f t="shared" si="14"/>
        <v>3.7101693008645353E-2</v>
      </c>
      <c r="D110" s="31">
        <f t="shared" si="7"/>
        <v>3.719223265222471E-2</v>
      </c>
      <c r="E110" s="25">
        <f t="shared" si="8"/>
        <v>0.96280776734777529</v>
      </c>
      <c r="H110">
        <f t="shared" si="13"/>
        <v>13.75</v>
      </c>
      <c r="I110" s="25">
        <f t="shared" si="9"/>
        <v>8.0674087033067044E-3</v>
      </c>
      <c r="J110" s="25">
        <f t="shared" si="15"/>
        <v>3.6805710876596065E-2</v>
      </c>
      <c r="K110" s="31">
        <f t="shared" si="10"/>
        <v>4.4873119579902768E-2</v>
      </c>
      <c r="L110" s="25">
        <f t="shared" si="11"/>
        <v>0.95512688042009719</v>
      </c>
      <c r="O110" s="25"/>
      <c r="U110" s="25"/>
      <c r="AA110" s="25"/>
      <c r="AG110" s="25"/>
    </row>
    <row r="111" spans="1:33" x14ac:dyDescent="0.2">
      <c r="A111">
        <f t="shared" si="12"/>
        <v>14</v>
      </c>
      <c r="B111" s="25">
        <f t="shared" si="6"/>
        <v>7.6441070137517317E-5</v>
      </c>
      <c r="C111" s="25">
        <f t="shared" si="14"/>
        <v>3.4945361933425512E-2</v>
      </c>
      <c r="D111" s="31">
        <f t="shared" si="7"/>
        <v>3.5021803003563029E-2</v>
      </c>
      <c r="E111" s="25">
        <f t="shared" si="8"/>
        <v>0.96497819699643694</v>
      </c>
      <c r="H111">
        <f t="shared" si="13"/>
        <v>14</v>
      </c>
      <c r="I111" s="25">
        <f t="shared" si="9"/>
        <v>7.3905145878787482E-3</v>
      </c>
      <c r="J111" s="25">
        <f t="shared" si="15"/>
        <v>3.4689749460412887E-2</v>
      </c>
      <c r="K111" s="31">
        <f t="shared" si="10"/>
        <v>4.2080264048291634E-2</v>
      </c>
      <c r="L111" s="25">
        <f t="shared" si="11"/>
        <v>0.95791973595170832</v>
      </c>
      <c r="O111" s="25"/>
      <c r="U111" s="25"/>
      <c r="AA111" s="25"/>
      <c r="AG111" s="25"/>
    </row>
    <row r="112" spans="1:33" x14ac:dyDescent="0.2">
      <c r="A112">
        <f t="shared" si="12"/>
        <v>14.25</v>
      </c>
      <c r="B112" s="25">
        <f t="shared" si="6"/>
        <v>6.4537886087955636E-5</v>
      </c>
      <c r="C112" s="25">
        <f t="shared" si="14"/>
        <v>3.2914283426411298E-2</v>
      </c>
      <c r="D112" s="31">
        <f t="shared" si="7"/>
        <v>3.2978821312499254E-2</v>
      </c>
      <c r="E112" s="25">
        <f t="shared" si="8"/>
        <v>0.9670211786875007</v>
      </c>
      <c r="H112">
        <f t="shared" si="13"/>
        <v>14.25</v>
      </c>
      <c r="I112" s="25">
        <f t="shared" si="9"/>
        <v>6.7704151211851801E-3</v>
      </c>
      <c r="J112" s="25">
        <f t="shared" si="15"/>
        <v>3.2693550048859134E-2</v>
      </c>
      <c r="K112" s="31">
        <f t="shared" si="10"/>
        <v>3.9463965170044316E-2</v>
      </c>
      <c r="L112" s="25">
        <f t="shared" si="11"/>
        <v>0.96053603482995564</v>
      </c>
      <c r="O112" s="25"/>
      <c r="U112" s="25"/>
      <c r="AA112" s="25"/>
      <c r="AG112" s="25"/>
    </row>
    <row r="113" spans="1:33" x14ac:dyDescent="0.2">
      <c r="A113">
        <f t="shared" si="12"/>
        <v>14.5</v>
      </c>
      <c r="B113" s="25">
        <f t="shared" si="6"/>
        <v>5.4488231695459711E-5</v>
      </c>
      <c r="C113" s="25">
        <f t="shared" si="14"/>
        <v>3.1001196875778736E-2</v>
      </c>
      <c r="D113" s="31">
        <f t="shared" si="7"/>
        <v>3.1055685107474196E-2</v>
      </c>
      <c r="E113" s="25">
        <f t="shared" si="8"/>
        <v>0.96894431489252586</v>
      </c>
      <c r="H113">
        <f t="shared" si="13"/>
        <v>14.5</v>
      </c>
      <c r="I113" s="25">
        <f t="shared" si="9"/>
        <v>6.2023449609791819E-3</v>
      </c>
      <c r="J113" s="25">
        <f t="shared" si="15"/>
        <v>3.0810595584980203E-2</v>
      </c>
      <c r="K113" s="31">
        <f t="shared" si="10"/>
        <v>3.7012940545959383E-2</v>
      </c>
      <c r="L113" s="25">
        <f t="shared" si="11"/>
        <v>0.96298705945404062</v>
      </c>
      <c r="O113" s="25"/>
      <c r="U113" s="25"/>
      <c r="AA113" s="25"/>
      <c r="AG113" s="25"/>
    </row>
    <row r="114" spans="1:33" x14ac:dyDescent="0.2">
      <c r="A114">
        <f t="shared" si="12"/>
        <v>14.75</v>
      </c>
      <c r="B114" s="25">
        <f t="shared" si="6"/>
        <v>4.6003480641616303E-5</v>
      </c>
      <c r="C114" s="25">
        <f t="shared" si="14"/>
        <v>2.9199259516841065E-2</v>
      </c>
      <c r="D114" s="31">
        <f t="shared" si="7"/>
        <v>2.9245262997482681E-2</v>
      </c>
      <c r="E114" s="25">
        <f t="shared" si="8"/>
        <v>0.97075473700251735</v>
      </c>
      <c r="H114">
        <f t="shared" si="13"/>
        <v>14.75</v>
      </c>
      <c r="I114" s="25">
        <f t="shared" si="9"/>
        <v>5.681938599984955E-3</v>
      </c>
      <c r="J114" s="25">
        <f t="shared" si="15"/>
        <v>2.9034686824833705E-2</v>
      </c>
      <c r="K114" s="31">
        <f t="shared" si="10"/>
        <v>3.471662542481866E-2</v>
      </c>
      <c r="L114" s="25">
        <f t="shared" si="11"/>
        <v>0.96528337457518132</v>
      </c>
      <c r="O114" s="25"/>
      <c r="U114" s="25"/>
      <c r="AA114" s="25"/>
      <c r="AG114" s="25"/>
    </row>
    <row r="115" spans="1:33" x14ac:dyDescent="0.2">
      <c r="A115">
        <f t="shared" si="12"/>
        <v>15</v>
      </c>
      <c r="B115" s="25">
        <f t="shared" si="6"/>
        <v>3.8839950669933575E-5</v>
      </c>
      <c r="C115" s="25">
        <f t="shared" si="14"/>
        <v>2.7502023008199022E-2</v>
      </c>
      <c r="D115" s="31">
        <f t="shared" si="7"/>
        <v>2.7540862958868956E-2</v>
      </c>
      <c r="E115" s="25">
        <f t="shared" si="8"/>
        <v>0.97245913704113107</v>
      </c>
      <c r="H115">
        <f t="shared" si="13"/>
        <v>15</v>
      </c>
      <c r="I115" s="25">
        <f t="shared" si="9"/>
        <v>5.2051968178342218E-3</v>
      </c>
      <c r="J115" s="25">
        <f t="shared" si="15"/>
        <v>2.7359932234588109E-2</v>
      </c>
      <c r="K115" s="31">
        <f t="shared" si="10"/>
        <v>3.2565129052422329E-2</v>
      </c>
      <c r="L115" s="25">
        <f t="shared" si="11"/>
        <v>0.96743487094757763</v>
      </c>
      <c r="O115" s="25"/>
      <c r="U115" s="25"/>
      <c r="AA115" s="25"/>
      <c r="AG115" s="25"/>
    </row>
    <row r="116" spans="1:33" x14ac:dyDescent="0.2">
      <c r="A116">
        <f t="shared" si="12"/>
        <v>15.25</v>
      </c>
      <c r="B116" s="25">
        <f t="shared" si="6"/>
        <v>3.279190502551226E-5</v>
      </c>
      <c r="C116" s="25">
        <f t="shared" si="14"/>
        <v>2.5903411192074313E-2</v>
      </c>
      <c r="D116" s="31">
        <f t="shared" si="7"/>
        <v>2.5936203097099826E-2</v>
      </c>
      <c r="E116" s="25">
        <f t="shared" si="8"/>
        <v>0.97406379690290013</v>
      </c>
      <c r="H116">
        <f t="shared" si="13"/>
        <v>15.25</v>
      </c>
      <c r="I116" s="25">
        <f t="shared" si="9"/>
        <v>4.7684559478455594E-3</v>
      </c>
      <c r="J116" s="25">
        <f t="shared" si="15"/>
        <v>2.5780737326566921E-2</v>
      </c>
      <c r="K116" s="31">
        <f t="shared" si="10"/>
        <v>3.0549193274412481E-2</v>
      </c>
      <c r="L116" s="25">
        <f t="shared" si="11"/>
        <v>0.96945080672558748</v>
      </c>
      <c r="O116" s="25"/>
      <c r="U116" s="25"/>
      <c r="AA116" s="25"/>
      <c r="AG116" s="25"/>
    </row>
    <row r="117" spans="1:33" x14ac:dyDescent="0.2">
      <c r="A117">
        <f t="shared" si="12"/>
        <v>15.5</v>
      </c>
      <c r="B117" s="25">
        <f t="shared" si="6"/>
        <v>2.7685643690444293E-5</v>
      </c>
      <c r="C117" s="25">
        <f t="shared" si="14"/>
        <v>2.4397699006340035E-2</v>
      </c>
      <c r="D117" s="31">
        <f t="shared" si="7"/>
        <v>2.4425384650030479E-2</v>
      </c>
      <c r="E117" s="25">
        <f t="shared" si="8"/>
        <v>0.97557461534996948</v>
      </c>
      <c r="H117">
        <f t="shared" si="13"/>
        <v>15.5</v>
      </c>
      <c r="I117" s="25">
        <f t="shared" si="9"/>
        <v>4.368359722467627E-3</v>
      </c>
      <c r="J117" s="25">
        <f t="shared" si="15"/>
        <v>2.4291793624363525E-2</v>
      </c>
      <c r="K117" s="31">
        <f t="shared" si="10"/>
        <v>2.8660153346831151E-2</v>
      </c>
      <c r="L117" s="25">
        <f t="shared" si="11"/>
        <v>0.97133984665316886</v>
      </c>
      <c r="O117" s="25"/>
      <c r="U117" s="25"/>
      <c r="AA117" s="25"/>
      <c r="AG117" s="25"/>
    </row>
    <row r="118" spans="1:33" x14ac:dyDescent="0.2">
      <c r="A118">
        <f t="shared" si="12"/>
        <v>15.75</v>
      </c>
      <c r="B118" s="25">
        <f t="shared" si="6"/>
        <v>2.3374514715076869E-5</v>
      </c>
      <c r="C118" s="25">
        <f t="shared" si="14"/>
        <v>2.2979492510205139E-2</v>
      </c>
      <c r="D118" s="31">
        <f t="shared" si="7"/>
        <v>2.3002867024920215E-2</v>
      </c>
      <c r="E118" s="25">
        <f t="shared" si="8"/>
        <v>0.97699713297507973</v>
      </c>
      <c r="H118">
        <f t="shared" si="13"/>
        <v>15.75</v>
      </c>
      <c r="I118" s="25">
        <f t="shared" si="9"/>
        <v>4.0018334810242237E-3</v>
      </c>
      <c r="J118" s="25">
        <f t="shared" si="15"/>
        <v>2.2888067414495408E-2</v>
      </c>
      <c r="K118" s="31">
        <f t="shared" si="10"/>
        <v>2.6889900895519632E-2</v>
      </c>
      <c r="L118" s="25">
        <f t="shared" si="11"/>
        <v>0.97311009910448032</v>
      </c>
      <c r="O118" s="25"/>
      <c r="U118" s="25"/>
      <c r="AA118" s="25"/>
      <c r="AG118" s="25"/>
    </row>
    <row r="119" spans="1:33" x14ac:dyDescent="0.2">
      <c r="A119">
        <f t="shared" si="12"/>
        <v>16</v>
      </c>
      <c r="B119" s="25">
        <f t="shared" si="6"/>
        <v>1.9734702370453608E-5</v>
      </c>
      <c r="C119" s="25">
        <f t="shared" ref="C119:C127" si="16">+(1-EXP(-$B$28*A119))*EXP(-$B$29*A119)</f>
        <v>2.1643709981801245E-2</v>
      </c>
      <c r="D119" s="31">
        <f t="shared" si="7"/>
        <v>2.1663444684171699E-2</v>
      </c>
      <c r="E119" s="25">
        <f t="shared" si="8"/>
        <v>0.9783365553158283</v>
      </c>
      <c r="H119">
        <f t="shared" si="13"/>
        <v>16</v>
      </c>
      <c r="I119" s="25">
        <f t="shared" si="9"/>
        <v>3.6660605415526474E-3</v>
      </c>
      <c r="J119" s="25">
        <f t="shared" ref="J119:J127" si="17">+(1-EXP(-$I$28*H119))*EXP(-$I$29*H119)</f>
        <v>2.156478841427149E-2</v>
      </c>
      <c r="K119" s="31">
        <f t="shared" si="10"/>
        <v>2.5230848955824139E-2</v>
      </c>
      <c r="L119" s="25">
        <f t="shared" si="11"/>
        <v>0.97476915104417583</v>
      </c>
      <c r="O119" s="25"/>
      <c r="U119" s="25"/>
      <c r="AA119" s="25"/>
      <c r="AG119" s="25"/>
    </row>
    <row r="120" spans="1:33" x14ac:dyDescent="0.2">
      <c r="A120">
        <f t="shared" si="12"/>
        <v>16.25</v>
      </c>
      <c r="B120" s="25">
        <f t="shared" ref="B120:B127" si="18">EXP(-$B$28*A120)</f>
        <v>1.6661671157569806E-5</v>
      </c>
      <c r="C120" s="25">
        <f t="shared" si="16"/>
        <v>2.0385564043639406E-2</v>
      </c>
      <c r="D120" s="31">
        <f t="shared" ref="D120:D127" si="19">+B120+C120</f>
        <v>2.0402225714796975E-2</v>
      </c>
      <c r="E120" s="25">
        <f t="shared" ref="E120:E127" si="20">1-D120</f>
        <v>0.979597774285203</v>
      </c>
      <c r="H120">
        <f t="shared" si="13"/>
        <v>16.25</v>
      </c>
      <c r="I120" s="25">
        <f t="shared" ref="I120:I127" si="21">EXP(-$I$28*H120)</f>
        <v>3.3584605551577017E-3</v>
      </c>
      <c r="J120" s="25">
        <f t="shared" si="17"/>
        <v>2.031743846192403E-2</v>
      </c>
      <c r="K120" s="31">
        <f t="shared" ref="K120:K127" si="22">+I120+J120</f>
        <v>2.3675899017081732E-2</v>
      </c>
      <c r="L120" s="25">
        <f t="shared" ref="L120:L127" si="23">1-K120</f>
        <v>0.97632410098291822</v>
      </c>
      <c r="O120" s="25"/>
      <c r="U120" s="25"/>
      <c r="AA120" s="25"/>
      <c r="AG120" s="25"/>
    </row>
    <row r="121" spans="1:33" x14ac:dyDescent="0.2">
      <c r="A121">
        <f t="shared" ref="A121:A127" si="24">+A120+0.25</f>
        <v>16.5</v>
      </c>
      <c r="B121" s="25">
        <f t="shared" si="18"/>
        <v>1.4067163545300155E-5</v>
      </c>
      <c r="C121" s="25">
        <f t="shared" si="16"/>
        <v>1.9200544770720255E-2</v>
      </c>
      <c r="D121" s="31">
        <f t="shared" si="19"/>
        <v>1.9214611934265557E-2</v>
      </c>
      <c r="E121" s="25">
        <f t="shared" si="20"/>
        <v>0.98078538806573445</v>
      </c>
      <c r="H121">
        <f t="shared" ref="H121:H127" si="25">+H120+0.25</f>
        <v>16.5</v>
      </c>
      <c r="I121" s="25">
        <f t="shared" si="21"/>
        <v>3.0766696765387302E-3</v>
      </c>
      <c r="J121" s="25">
        <f t="shared" si="17"/>
        <v>1.9141740315013686E-2</v>
      </c>
      <c r="K121" s="31">
        <f t="shared" si="22"/>
        <v>2.2218409991552418E-2</v>
      </c>
      <c r="L121" s="25">
        <f t="shared" si="23"/>
        <v>0.97778159000844755</v>
      </c>
      <c r="O121" s="25"/>
      <c r="U121" s="25"/>
      <c r="AA121" s="25"/>
      <c r="AG121" s="25"/>
    </row>
    <row r="122" spans="1:33" x14ac:dyDescent="0.2">
      <c r="A122">
        <f t="shared" si="24"/>
        <v>16.75</v>
      </c>
      <c r="B122" s="25">
        <f t="shared" si="18"/>
        <v>1.187666521195968E-5</v>
      </c>
      <c r="C122" s="25">
        <f t="shared" si="16"/>
        <v>1.8084403735732692E-2</v>
      </c>
      <c r="D122" s="31">
        <f t="shared" si="19"/>
        <v>1.8096280400944652E-2</v>
      </c>
      <c r="E122" s="25">
        <f t="shared" si="20"/>
        <v>0.98190371959905531</v>
      </c>
      <c r="H122">
        <f t="shared" si="25"/>
        <v>16.75</v>
      </c>
      <c r="I122" s="25">
        <f t="shared" si="21"/>
        <v>2.8185223983041366E-3</v>
      </c>
      <c r="J122" s="25">
        <f t="shared" si="17"/>
        <v>1.8033646626141698E-2</v>
      </c>
      <c r="K122" s="31">
        <f t="shared" si="22"/>
        <v>2.0852169024445835E-2</v>
      </c>
      <c r="L122" s="25">
        <f t="shared" si="23"/>
        <v>0.97914783097555413</v>
      </c>
      <c r="O122" s="25"/>
      <c r="U122" s="25"/>
      <c r="AA122" s="25"/>
      <c r="AG122" s="25"/>
    </row>
    <row r="123" spans="1:33" x14ac:dyDescent="0.2">
      <c r="A123">
        <f t="shared" si="24"/>
        <v>17</v>
      </c>
      <c r="B123" s="25">
        <f t="shared" si="18"/>
        <v>1.0027264992173928E-5</v>
      </c>
      <c r="C123" s="25">
        <f t="shared" si="16"/>
        <v>1.7033138946057468E-2</v>
      </c>
      <c r="D123" s="31">
        <f t="shared" si="19"/>
        <v>1.7043166211049642E-2</v>
      </c>
      <c r="E123" s="25">
        <f t="shared" si="20"/>
        <v>0.98295683378895038</v>
      </c>
      <c r="H123">
        <f t="shared" si="25"/>
        <v>17</v>
      </c>
      <c r="I123" s="25">
        <f t="shared" si="21"/>
        <v>2.5820349094736838E-3</v>
      </c>
      <c r="J123" s="25">
        <f t="shared" si="17"/>
        <v>1.6989329150658237E-2</v>
      </c>
      <c r="K123" s="31">
        <f t="shared" si="22"/>
        <v>1.9571364060131921E-2</v>
      </c>
      <c r="L123" s="25">
        <f t="shared" si="23"/>
        <v>0.98042863593986807</v>
      </c>
      <c r="O123" s="25"/>
      <c r="U123" s="25"/>
      <c r="AA123" s="25"/>
      <c r="AG123" s="25"/>
    </row>
    <row r="124" spans="1:33" x14ac:dyDescent="0.2">
      <c r="A124">
        <f t="shared" si="24"/>
        <v>17.25</v>
      </c>
      <c r="B124" s="25">
        <f t="shared" si="18"/>
        <v>8.4658480666801962E-6</v>
      </c>
      <c r="C124" s="25">
        <f t="shared" si="16"/>
        <v>1.6042980628042453E-2</v>
      </c>
      <c r="D124" s="31">
        <f t="shared" si="19"/>
        <v>1.6051446476109132E-2</v>
      </c>
      <c r="E124" s="25">
        <f t="shared" si="20"/>
        <v>0.98394855352389088</v>
      </c>
      <c r="H124">
        <f t="shared" si="25"/>
        <v>17.25</v>
      </c>
      <c r="I124" s="25">
        <f t="shared" si="21"/>
        <v>2.3653898502818877E-3</v>
      </c>
      <c r="J124" s="25">
        <f t="shared" si="17"/>
        <v>1.600516822896178E-2</v>
      </c>
      <c r="K124" s="31">
        <f t="shared" si="22"/>
        <v>1.8370558079243669E-2</v>
      </c>
      <c r="L124" s="25">
        <f t="shared" si="23"/>
        <v>0.9816294419207563</v>
      </c>
      <c r="O124" s="25"/>
      <c r="U124" s="25"/>
      <c r="AA124" s="25"/>
      <c r="AG124" s="25"/>
    </row>
    <row r="125" spans="1:33" x14ac:dyDescent="0.2">
      <c r="A125">
        <f t="shared" si="24"/>
        <v>17.5</v>
      </c>
      <c r="B125" s="25">
        <f t="shared" si="18"/>
        <v>7.1475705034274275E-6</v>
      </c>
      <c r="C125" s="25">
        <f t="shared" si="16"/>
        <v>1.5110377815107533E-2</v>
      </c>
      <c r="D125" s="31">
        <f t="shared" si="19"/>
        <v>1.5117525385610961E-2</v>
      </c>
      <c r="E125" s="25">
        <f t="shared" si="20"/>
        <v>0.98488247461438905</v>
      </c>
      <c r="H125">
        <f t="shared" si="25"/>
        <v>17.5</v>
      </c>
      <c r="I125" s="25">
        <f t="shared" si="21"/>
        <v>2.1669223461262431E-3</v>
      </c>
      <c r="J125" s="25">
        <f t="shared" si="17"/>
        <v>1.5077742575815963E-2</v>
      </c>
      <c r="K125" s="31">
        <f t="shared" si="22"/>
        <v>1.7244664921942206E-2</v>
      </c>
      <c r="L125" s="25">
        <f t="shared" si="23"/>
        <v>0.98275533507805779</v>
      </c>
      <c r="O125" s="25"/>
      <c r="U125" s="25"/>
      <c r="AA125" s="25"/>
      <c r="AG125" s="25"/>
    </row>
    <row r="126" spans="1:33" x14ac:dyDescent="0.2">
      <c r="A126">
        <f t="shared" si="24"/>
        <v>17.75</v>
      </c>
      <c r="B126" s="25">
        <f t="shared" si="18"/>
        <v>6.034571338757714E-6</v>
      </c>
      <c r="C126" s="25">
        <f t="shared" si="16"/>
        <v>1.4231985697572809E-2</v>
      </c>
      <c r="D126" s="31">
        <f t="shared" si="19"/>
        <v>1.4238020268911567E-2</v>
      </c>
      <c r="E126" s="25">
        <f t="shared" si="20"/>
        <v>0.98576197973108848</v>
      </c>
      <c r="H126">
        <f t="shared" si="25"/>
        <v>17.75</v>
      </c>
      <c r="I126" s="25">
        <f t="shared" si="21"/>
        <v>1.9851072133338526E-3</v>
      </c>
      <c r="J126" s="25">
        <f t="shared" si="17"/>
        <v>1.4203819400588463E-2</v>
      </c>
      <c r="K126" s="31">
        <f t="shared" si="22"/>
        <v>1.6188926613922315E-2</v>
      </c>
      <c r="L126" s="25">
        <f t="shared" si="23"/>
        <v>0.98381107338607765</v>
      </c>
      <c r="O126" s="25"/>
      <c r="U126" s="25"/>
      <c r="AA126" s="25"/>
      <c r="AG126" s="25"/>
    </row>
    <row r="127" spans="1:33" x14ac:dyDescent="0.2">
      <c r="A127">
        <f t="shared" si="24"/>
        <v>18</v>
      </c>
      <c r="B127" s="25">
        <f t="shared" si="18"/>
        <v>5.0948852096098639E-6</v>
      </c>
      <c r="C127" s="25">
        <f t="shared" si="16"/>
        <v>1.3404653693604388E-2</v>
      </c>
      <c r="D127" s="31">
        <f t="shared" si="19"/>
        <v>1.3409748578813998E-2</v>
      </c>
      <c r="E127" s="25">
        <f t="shared" si="20"/>
        <v>0.98659025142118595</v>
      </c>
      <c r="H127">
        <f t="shared" si="25"/>
        <v>18</v>
      </c>
      <c r="I127" s="25">
        <f t="shared" si="21"/>
        <v>1.8185472384253676E-3</v>
      </c>
      <c r="J127" s="25">
        <f t="shared" si="17"/>
        <v>1.3380344875199955E-2</v>
      </c>
      <c r="K127" s="31">
        <f t="shared" si="22"/>
        <v>1.5198892113625323E-2</v>
      </c>
      <c r="L127" s="25">
        <f t="shared" si="23"/>
        <v>0.98480110788637465</v>
      </c>
      <c r="O127" s="25"/>
      <c r="U127" s="25"/>
      <c r="AA127" s="25"/>
      <c r="AG127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38" sqref="I38"/>
    </sheetView>
  </sheetViews>
  <sheetFormatPr baseColWidth="10" defaultRowHeight="12.75" x14ac:dyDescent="0.2"/>
  <cols>
    <col min="2" max="2" width="14.28515625" customWidth="1"/>
    <col min="4" max="4" width="14.85546875" customWidth="1"/>
  </cols>
  <sheetData>
    <row r="1" spans="1:8" ht="15.75" x14ac:dyDescent="0.25">
      <c r="A1" s="26" t="s">
        <v>24</v>
      </c>
    </row>
    <row r="3" spans="1:8" x14ac:dyDescent="0.2">
      <c r="A3" t="s">
        <v>29</v>
      </c>
    </row>
    <row r="5" spans="1:8" x14ac:dyDescent="0.2">
      <c r="A5" s="35" t="s">
        <v>25</v>
      </c>
      <c r="B5" s="35"/>
      <c r="C5" s="35" t="s">
        <v>26</v>
      </c>
      <c r="D5" s="35"/>
    </row>
    <row r="6" spans="1:8" ht="25.5" x14ac:dyDescent="0.2">
      <c r="A6" s="21" t="s">
        <v>27</v>
      </c>
      <c r="B6" s="21" t="s">
        <v>28</v>
      </c>
      <c r="C6" s="21" t="s">
        <v>27</v>
      </c>
      <c r="D6" s="21" t="s">
        <v>28</v>
      </c>
    </row>
    <row r="7" spans="1:8" x14ac:dyDescent="0.2">
      <c r="A7" s="22">
        <f>+'HE18-10 10%Feuchte'!A14</f>
        <v>4.1666666666666664E-2</v>
      </c>
      <c r="B7" s="25">
        <f>+'HE18-10 10%Feuchte'!M14</f>
        <v>0.97059025630454199</v>
      </c>
      <c r="C7" s="22">
        <f>+'HE18-13 5%Feuchte'!A14</f>
        <v>4.1666666666666664E-2</v>
      </c>
      <c r="D7" s="25">
        <f>+'HE18-13 5%Feuchte'!M14</f>
        <v>0.95968862355950524</v>
      </c>
      <c r="G7" t="s">
        <v>57</v>
      </c>
    </row>
    <row r="8" spans="1:8" x14ac:dyDescent="0.2">
      <c r="A8" s="24">
        <f>+'HE18-10 10%Feuchte'!A15</f>
        <v>1</v>
      </c>
      <c r="B8" s="25">
        <f>+'HE18-10 10%Feuchte'!M15</f>
        <v>0.70432213289356149</v>
      </c>
      <c r="C8" s="23">
        <f>+'HE18-13 5%Feuchte'!A15</f>
        <v>1</v>
      </c>
      <c r="D8" s="25">
        <f>+'HE18-13 5%Feuchte'!M15</f>
        <v>0.54544682610880013</v>
      </c>
      <c r="G8" t="s">
        <v>55</v>
      </c>
      <c r="H8" s="30">
        <f>+LN(2)/0.267</f>
        <v>2.5960568560297577</v>
      </c>
    </row>
    <row r="9" spans="1:8" x14ac:dyDescent="0.2">
      <c r="A9" s="24">
        <f>+'HE18-10 10%Feuchte'!A16</f>
        <v>2</v>
      </c>
      <c r="B9" s="25">
        <f>+'HE18-10 10%Feuchte'!M16</f>
        <v>0.47412904555761698</v>
      </c>
      <c r="C9" s="23">
        <f>+'HE18-13 5%Feuchte'!A16</f>
        <v>2</v>
      </c>
      <c r="D9" s="25">
        <f>+'HE18-13 5%Feuchte'!M16</f>
        <v>0.33744190745605168</v>
      </c>
      <c r="G9" t="s">
        <v>56</v>
      </c>
      <c r="H9" s="30">
        <f>+LN(2)/0.715</f>
        <v>0.96943661616775567</v>
      </c>
    </row>
    <row r="10" spans="1:8" x14ac:dyDescent="0.2">
      <c r="A10" s="24">
        <f>+'HE18-10 10%Feuchte'!A17</f>
        <v>3</v>
      </c>
      <c r="B10" s="25">
        <f>+'HE18-10 10%Feuchte'!M17</f>
        <v>0.40970933828076683</v>
      </c>
      <c r="C10" s="23">
        <f>+'HE18-13 5%Feuchte'!A17</f>
        <v>3</v>
      </c>
      <c r="D10" s="25">
        <f>+'HE18-13 5%Feuchte'!M17</f>
        <v>0.21317437866235603</v>
      </c>
    </row>
    <row r="11" spans="1:8" x14ac:dyDescent="0.2">
      <c r="A11" s="24">
        <f>+'HE18-10 10%Feuchte'!A18</f>
        <v>4</v>
      </c>
      <c r="B11" s="25">
        <f>+'HE18-10 10%Feuchte'!M18</f>
        <v>0.33240568954854671</v>
      </c>
      <c r="C11" s="23">
        <f>+'HE18-13 5%Feuchte'!A18</f>
        <v>6</v>
      </c>
      <c r="D11" s="25">
        <f>+'HE18-13 5%Feuchte'!M18</f>
        <v>4.4364695543243689E-2</v>
      </c>
    </row>
    <row r="12" spans="1:8" x14ac:dyDescent="0.2">
      <c r="A12" s="24">
        <f>+'HE18-10 10%Feuchte'!A19</f>
        <v>7</v>
      </c>
      <c r="B12" s="25">
        <f>+'HE18-10 10%Feuchte'!M19</f>
        <v>0.13227513227513227</v>
      </c>
      <c r="C12" s="23">
        <f>+'HE18-13 5%Feuchte'!A19</f>
        <v>9</v>
      </c>
      <c r="D12" s="25">
        <f>+'HE18-13 5%Feuchte'!M19</f>
        <v>1.1113356233582542E-2</v>
      </c>
    </row>
    <row r="13" spans="1:8" x14ac:dyDescent="0.2">
      <c r="A13" s="24">
        <f>+'HE18-10 10%Feuchte'!A20</f>
        <v>11</v>
      </c>
      <c r="B13" s="25">
        <f>+'HE18-10 10%Feuchte'!M20</f>
        <v>6.0125060125060123E-2</v>
      </c>
      <c r="C13" s="23">
        <f>+'HE18-13 5%Feuchte'!A20</f>
        <v>13</v>
      </c>
      <c r="D13" s="25"/>
    </row>
    <row r="14" spans="1:8" x14ac:dyDescent="0.2">
      <c r="A14" s="24">
        <f>+'HE18-10 10%Feuchte'!A21</f>
        <v>18</v>
      </c>
      <c r="B14" s="25">
        <f>+'HE18-10 10%Feuchte'!M21</f>
        <v>6.8714354428640141E-3</v>
      </c>
      <c r="C14" s="23">
        <f>+'HE18-13 5%Feuchte'!A21</f>
        <v>18</v>
      </c>
      <c r="D14" s="25"/>
    </row>
    <row r="15" spans="1:8" x14ac:dyDescent="0.2">
      <c r="A15" s="22"/>
    </row>
    <row r="16" spans="1:8" x14ac:dyDescent="0.2">
      <c r="A16" s="22"/>
    </row>
  </sheetData>
  <mergeCells count="2">
    <mergeCell ref="A5:B5"/>
    <mergeCell ref="C5:D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7"/>
  <sheetViews>
    <sheetView workbookViewId="0">
      <selection activeCell="I24" sqref="I24:I25"/>
    </sheetView>
  </sheetViews>
  <sheetFormatPr baseColWidth="10" defaultRowHeight="12.75" x14ac:dyDescent="0.2"/>
  <sheetData>
    <row r="1" spans="1:32" ht="15.75" x14ac:dyDescent="0.25">
      <c r="A1" s="26" t="s">
        <v>30</v>
      </c>
    </row>
    <row r="3" spans="1:32" x14ac:dyDescent="0.2">
      <c r="A3" t="s">
        <v>31</v>
      </c>
    </row>
    <row r="4" spans="1:32" x14ac:dyDescent="0.2">
      <c r="A4" t="s">
        <v>32</v>
      </c>
    </row>
    <row r="5" spans="1:32" x14ac:dyDescent="0.2">
      <c r="A5" t="s">
        <v>34</v>
      </c>
    </row>
    <row r="7" spans="1:32" x14ac:dyDescent="0.2">
      <c r="A7" t="s">
        <v>33</v>
      </c>
    </row>
    <row r="8" spans="1:32" x14ac:dyDescent="0.2">
      <c r="A8" t="s">
        <v>35</v>
      </c>
    </row>
    <row r="9" spans="1:32" x14ac:dyDescent="0.2">
      <c r="A9" t="s">
        <v>48</v>
      </c>
    </row>
    <row r="11" spans="1:32" x14ac:dyDescent="0.2">
      <c r="A11" t="s">
        <v>36</v>
      </c>
    </row>
    <row r="12" spans="1:32" x14ac:dyDescent="0.2">
      <c r="A12" t="s">
        <v>49</v>
      </c>
    </row>
    <row r="15" spans="1:32" x14ac:dyDescent="0.2">
      <c r="A15" s="28" t="s">
        <v>37</v>
      </c>
      <c r="H15" s="28" t="s">
        <v>47</v>
      </c>
      <c r="N15" s="28" t="s">
        <v>50</v>
      </c>
      <c r="T15" s="28" t="s">
        <v>51</v>
      </c>
      <c r="Z15" s="28" t="s">
        <v>52</v>
      </c>
      <c r="AF15" s="28" t="s">
        <v>53</v>
      </c>
    </row>
    <row r="17" spans="1:35" x14ac:dyDescent="0.2">
      <c r="A17" t="s">
        <v>38</v>
      </c>
      <c r="B17" t="s">
        <v>39</v>
      </c>
      <c r="C17" t="s">
        <v>40</v>
      </c>
      <c r="D17" t="s">
        <v>41</v>
      </c>
      <c r="H17" t="s">
        <v>38</v>
      </c>
      <c r="I17" t="s">
        <v>39</v>
      </c>
      <c r="J17" t="s">
        <v>40</v>
      </c>
      <c r="K17" t="s">
        <v>41</v>
      </c>
      <c r="N17" t="s">
        <v>38</v>
      </c>
      <c r="O17" t="s">
        <v>39</v>
      </c>
      <c r="P17" t="s">
        <v>40</v>
      </c>
      <c r="Q17" t="s">
        <v>41</v>
      </c>
      <c r="T17" t="s">
        <v>38</v>
      </c>
      <c r="U17" t="s">
        <v>39</v>
      </c>
      <c r="V17" t="s">
        <v>40</v>
      </c>
      <c r="W17" t="s">
        <v>41</v>
      </c>
      <c r="Z17" t="s">
        <v>38</v>
      </c>
      <c r="AA17" t="s">
        <v>39</v>
      </c>
      <c r="AB17" t="s">
        <v>40</v>
      </c>
      <c r="AC17" t="s">
        <v>41</v>
      </c>
      <c r="AF17" t="s">
        <v>38</v>
      </c>
      <c r="AG17" t="s">
        <v>39</v>
      </c>
      <c r="AH17" t="s">
        <v>40</v>
      </c>
      <c r="AI17" t="s">
        <v>41</v>
      </c>
    </row>
    <row r="18" spans="1:35" x14ac:dyDescent="0.2">
      <c r="A18" s="22">
        <f>+'HE18-10 10%Feuchte'!A14</f>
        <v>4.1666666666666664E-2</v>
      </c>
      <c r="B18" s="25">
        <f>+'HE18-10 10%Feuchte'!E14</f>
        <v>7.498235709244884E-2</v>
      </c>
      <c r="C18" s="25">
        <f>+(1-EXP(-$B$28*A18))*EXP(-$B$29*A18)</f>
        <v>2.4783916360042128E-2</v>
      </c>
      <c r="D18">
        <f>+(C18-B18)^2</f>
        <v>2.5198834519649495E-3</v>
      </c>
      <c r="H18" s="22">
        <f>+'HE18-13 5%Feuchte'!A14</f>
        <v>4.1666666666666664E-2</v>
      </c>
      <c r="I18" s="25">
        <f>+'HE18-13 5%Feuchte'!E14</f>
        <v>2.5657730339485242E-2</v>
      </c>
      <c r="J18" s="25">
        <f>+(1-EXP(-$I$28*H18))*EXP(-$I$29*H18)</f>
        <v>1.7810985621042594E-2</v>
      </c>
      <c r="K18">
        <f>+(J18-I18)^2</f>
        <v>6.1571402676407596E-5</v>
      </c>
      <c r="N18" s="22">
        <f>+'HE18-10 10%Feuchte'!A14</f>
        <v>4.1666666666666664E-2</v>
      </c>
      <c r="O18" s="25">
        <f>+'HE18-10 10%Feuchte'!I14</f>
        <v>0.81865829024995784</v>
      </c>
      <c r="P18" s="25">
        <f>+(1-EXP(-$O$28*N18))*EXP(-$O$29*N18)</f>
        <v>0.81865825605366138</v>
      </c>
      <c r="Q18">
        <f>+(P18-O18)^2</f>
        <v>1.1693866916605889E-15</v>
      </c>
      <c r="T18" s="22">
        <f>+'HE18-13 5%Feuchte'!A14</f>
        <v>4.1666666666666664E-2</v>
      </c>
      <c r="U18" s="25">
        <f>+'HE18-13 5%Feuchte'!I14</f>
        <v>0.56005973970556855</v>
      </c>
      <c r="V18" s="25">
        <f>+(1-EXP(-$U$28*T18))*EXP(-$U$29*T18)</f>
        <v>0.56005990977543552</v>
      </c>
      <c r="W18">
        <f>+(V18-U18)^2</f>
        <v>2.89237596502085E-14</v>
      </c>
      <c r="Z18" s="22">
        <f>+'HE18-10 10%Feuchte'!A14</f>
        <v>4.1666666666666664E-2</v>
      </c>
      <c r="AA18" s="25">
        <f>+'HE18-10 10%Feuchte'!M14</f>
        <v>0.97059025630454199</v>
      </c>
      <c r="AB18" s="25">
        <f>+(1-EXP(-$AA$28*Z18))*EXP(-$AA$29*Z18)</f>
        <v>0.97059013770325775</v>
      </c>
      <c r="AC18">
        <f>+(AB18-AA18)^2</f>
        <v>1.406626462290713E-14</v>
      </c>
      <c r="AF18" s="22">
        <f>+'HE18-13 5%Feuchte'!A14</f>
        <v>4.1666666666666664E-2</v>
      </c>
      <c r="AG18" s="25">
        <f>+'HE18-13 5%Feuchte'!M14</f>
        <v>0.95968862355950524</v>
      </c>
      <c r="AH18" s="25">
        <f>+(1-EXP(-$AG$28*AF18))*EXP(-$AG$29*AF18)</f>
        <v>0.95968833991201186</v>
      </c>
      <c r="AI18">
        <f>+(AH18-AG18)^2</f>
        <v>8.0455900501923175E-14</v>
      </c>
    </row>
    <row r="19" spans="1:35" x14ac:dyDescent="0.2">
      <c r="A19" s="22">
        <f>+'HE18-10 10%Feuchte'!A15</f>
        <v>1</v>
      </c>
      <c r="B19" s="25">
        <f>+'HE18-10 10%Feuchte'!E15</f>
        <v>0.39023435801556589</v>
      </c>
      <c r="C19" s="27">
        <f t="shared" ref="C19:C25" si="0">+(1-EXP(-$B$28*A19))*EXP(-$B$29*A19)</f>
        <v>0.36734600990432453</v>
      </c>
      <c r="D19">
        <f t="shared" ref="D19:D25" si="1">+(C19-B19)^2</f>
        <v>5.2387647926136556E-4</v>
      </c>
      <c r="H19" s="22">
        <f>+'HE18-13 5%Feuchte'!A15</f>
        <v>1</v>
      </c>
      <c r="I19" s="25">
        <f>+'HE18-13 5%Feuchte'!E15</f>
        <v>0.28808225856490716</v>
      </c>
      <c r="J19" s="25">
        <f t="shared" ref="J19:J25" si="2">+(1-EXP(-$I$28*H19))*EXP(-$I$29*H19)</f>
        <v>0.26344716357806042</v>
      </c>
      <c r="K19">
        <f t="shared" ref="K19:K25" si="3">+(J19-I19)^2</f>
        <v>6.0688790501096132E-4</v>
      </c>
      <c r="N19" s="22">
        <f>+'HE18-10 10%Feuchte'!A15</f>
        <v>1</v>
      </c>
      <c r="O19" s="25">
        <f>+'HE18-10 10%Feuchte'!I15</f>
        <v>0.75153647457023243</v>
      </c>
      <c r="P19" s="25">
        <f t="shared" ref="P19:P25" si="4">+(1-EXP(-$O$28*N19))*EXP(-$O$29*N19)</f>
        <v>0.82054104958209229</v>
      </c>
      <c r="Q19">
        <f t="shared" ref="Q19:Q25" si="5">+(P19-O19)^2</f>
        <v>4.7616313725673941E-3</v>
      </c>
      <c r="T19" s="22">
        <f>+'HE18-13 5%Feuchte'!A15</f>
        <v>1</v>
      </c>
      <c r="U19" s="25">
        <f>+'HE18-13 5%Feuchte'!I15</f>
        <v>0.6219683231644676</v>
      </c>
      <c r="V19" s="25">
        <f t="shared" ref="V19:V25" si="6">+(1-EXP(-$U$28*T19))*EXP(-$U$29*T19)</f>
        <v>0.65954235295437302</v>
      </c>
      <c r="W19">
        <f t="shared" ref="W19:W25" si="7">+(V19-U19)^2</f>
        <v>1.4118077146527005E-3</v>
      </c>
      <c r="Z19" s="22">
        <f>+'HE18-10 10%Feuchte'!A15</f>
        <v>1</v>
      </c>
      <c r="AA19" s="25">
        <f>+'HE18-10 10%Feuchte'!M15</f>
        <v>0.70432213289356149</v>
      </c>
      <c r="AB19" s="25">
        <f t="shared" ref="AB19:AB25" si="8">+(1-EXP(-$AA$28*Z19))*EXP(-$AA$29*Z19)</f>
        <v>0.73378070007402296</v>
      </c>
      <c r="AC19">
        <f t="shared" ref="AC19:AC25" si="9">+(AB19-AA19)^2</f>
        <v>8.6780718032576165E-4</v>
      </c>
      <c r="AF19" s="22">
        <f>+'HE18-13 5%Feuchte'!A15</f>
        <v>1</v>
      </c>
      <c r="AG19" s="25">
        <f>+'HE18-13 5%Feuchte'!M15</f>
        <v>0.54544682610880013</v>
      </c>
      <c r="AH19" s="25">
        <f t="shared" ref="AH19:AH25" si="10">+(1-EXP(-$AG$28*AF19))*EXP(-$AG$29*AF19)</f>
        <v>0.56153318887288595</v>
      </c>
      <c r="AI19">
        <f t="shared" ref="AI19:AI25" si="11">+(AH19-AG19)^2</f>
        <v>2.5877106697776663E-4</v>
      </c>
    </row>
    <row r="20" spans="1:35" x14ac:dyDescent="0.2">
      <c r="A20" s="22">
        <f>+'HE18-10 10%Feuchte'!A16</f>
        <v>2</v>
      </c>
      <c r="B20" s="25">
        <f>+'HE18-10 10%Feuchte'!E16</f>
        <v>0.45358903718761417</v>
      </c>
      <c r="C20" s="27">
        <f t="shared" si="0"/>
        <v>0.45762572120001227</v>
      </c>
      <c r="D20">
        <f t="shared" si="1"/>
        <v>1.6294817815950384E-5</v>
      </c>
      <c r="H20" s="22">
        <f>+'HE18-13 5%Feuchte'!A16</f>
        <v>2</v>
      </c>
      <c r="I20" s="25">
        <f>+'HE18-13 5%Feuchte'!E16</f>
        <v>0.35209402124484551</v>
      </c>
      <c r="J20" s="25">
        <f t="shared" si="2"/>
        <v>0.32289479155551765</v>
      </c>
      <c r="K20">
        <f t="shared" si="3"/>
        <v>8.5259501445012593E-4</v>
      </c>
      <c r="N20" s="22">
        <f>+'HE18-10 10%Feuchte'!A16</f>
        <v>2</v>
      </c>
      <c r="O20" s="25">
        <f>+'HE18-10 10%Feuchte'!I16</f>
        <v>0.66569702394271657</v>
      </c>
      <c r="P20" s="25">
        <f t="shared" si="4"/>
        <v>0.67328761404928172</v>
      </c>
      <c r="Q20">
        <f t="shared" si="5"/>
        <v>5.7617058165884795E-5</v>
      </c>
      <c r="T20" s="22">
        <f>+'HE18-13 5%Feuchte'!A16</f>
        <v>2</v>
      </c>
      <c r="U20" s="25">
        <f>+'HE18-13 5%Feuchte'!I16</f>
        <v>0.46409642443972127</v>
      </c>
      <c r="V20" s="25">
        <f t="shared" si="6"/>
        <v>0.43499611674088451</v>
      </c>
      <c r="W20">
        <f t="shared" si="7"/>
        <v>8.468279081669779E-4</v>
      </c>
      <c r="Z20" s="22">
        <f>+'HE18-10 10%Feuchte'!A16</f>
        <v>2</v>
      </c>
      <c r="AA20" s="25">
        <f>+'HE18-10 10%Feuchte'!M16</f>
        <v>0.47412904555761698</v>
      </c>
      <c r="AB20" s="25">
        <f t="shared" si="8"/>
        <v>0.53843411580112321</v>
      </c>
      <c r="AC20">
        <f t="shared" si="9"/>
        <v>4.1351420590222711E-3</v>
      </c>
      <c r="AF20" s="22">
        <f>+'HE18-13 5%Feuchte'!A16</f>
        <v>2</v>
      </c>
      <c r="AG20" s="25">
        <f>+'HE18-13 5%Feuchte'!M16</f>
        <v>0.33744190745605168</v>
      </c>
      <c r="AH20" s="25">
        <f t="shared" si="10"/>
        <v>0.31531952220575221</v>
      </c>
      <c r="AI20">
        <f t="shared" si="11"/>
        <v>4.8939992916266755E-4</v>
      </c>
    </row>
    <row r="21" spans="1:35" x14ac:dyDescent="0.2">
      <c r="A21" s="22">
        <f>+'HE18-10 10%Feuchte'!A17</f>
        <v>3</v>
      </c>
      <c r="B21" s="25">
        <f>+'HE18-10 10%Feuchte'!E17</f>
        <v>0.41912538816097955</v>
      </c>
      <c r="C21" s="27">
        <f t="shared" si="0"/>
        <v>0.43996227159682028</v>
      </c>
      <c r="D21">
        <f t="shared" si="1"/>
        <v>4.3417571131881361E-4</v>
      </c>
      <c r="H21" s="22">
        <f>+'HE18-13 5%Feuchte'!A17</f>
        <v>3</v>
      </c>
      <c r="I21" s="25">
        <f>+'HE18-13 5%Feuchte'!E17</f>
        <v>0.21948114656950971</v>
      </c>
      <c r="J21" s="25">
        <f t="shared" si="2"/>
        <v>0.30138881244435617</v>
      </c>
      <c r="K21">
        <f t="shared" si="3"/>
        <v>6.7088657290654882E-3</v>
      </c>
      <c r="N21" s="22">
        <f>+'HE18-10 10%Feuchte'!A17</f>
        <v>3</v>
      </c>
      <c r="O21" s="25">
        <f>+'HE18-10 10%Feuchte'!I17</f>
        <v>0.51650126726876811</v>
      </c>
      <c r="P21" s="25">
        <f t="shared" si="4"/>
        <v>0.55246012550262025</v>
      </c>
      <c r="Q21">
        <f t="shared" si="5"/>
        <v>1.2930394854822761E-3</v>
      </c>
      <c r="T21" s="22">
        <f>+'HE18-13 5%Feuchte'!A17</f>
        <v>3</v>
      </c>
      <c r="U21" s="25">
        <f>+'HE18-13 5%Feuchte'!I17</f>
        <v>0.34192740481540357</v>
      </c>
      <c r="V21" s="25">
        <f t="shared" si="6"/>
        <v>0.28689836282307463</v>
      </c>
      <c r="W21">
        <f t="shared" si="7"/>
        <v>3.0281954625935022E-3</v>
      </c>
      <c r="Z21" s="22">
        <f>+'HE18-10 10%Feuchte'!A17</f>
        <v>3</v>
      </c>
      <c r="AA21" s="25">
        <f>+'HE18-10 10%Feuchte'!M17</f>
        <v>0.40970933828076683</v>
      </c>
      <c r="AB21" s="25">
        <f t="shared" si="8"/>
        <v>0.39509256243628577</v>
      </c>
      <c r="AC21">
        <f t="shared" si="9"/>
        <v>2.1365013608780521E-4</v>
      </c>
      <c r="AF21" s="22">
        <f>+'HE18-13 5%Feuchte'!A17</f>
        <v>3</v>
      </c>
      <c r="AG21" s="25">
        <f>+'HE18-13 5%Feuchte'!M17</f>
        <v>0.21317437866235603</v>
      </c>
      <c r="AH21" s="25">
        <f t="shared" si="10"/>
        <v>0.17706237681807083</v>
      </c>
      <c r="AI21">
        <f t="shared" si="11"/>
        <v>1.3040766772016577E-3</v>
      </c>
    </row>
    <row r="22" spans="1:35" x14ac:dyDescent="0.2">
      <c r="A22" s="22">
        <f>+'HE18-10 10%Feuchte'!A18</f>
        <v>4</v>
      </c>
      <c r="B22" s="25">
        <f>+'HE18-10 10%Feuchte'!E18</f>
        <v>0.34624206069160196</v>
      </c>
      <c r="C22" s="27">
        <f t="shared" si="0"/>
        <v>0.38597667963965265</v>
      </c>
      <c r="D22">
        <f t="shared" si="1"/>
        <v>1.5788399429467891E-3</v>
      </c>
      <c r="H22" s="22">
        <f>+'HE18-13 5%Feuchte'!A18</f>
        <v>6</v>
      </c>
      <c r="I22" s="25">
        <f>+'HE18-13 5%Feuchte'!E18</f>
        <v>0.16864543982730706</v>
      </c>
      <c r="J22" s="25">
        <f t="shared" si="2"/>
        <v>0.15795816397652868</v>
      </c>
      <c r="K22">
        <f t="shared" si="3"/>
        <v>1.1421786511063093E-4</v>
      </c>
      <c r="N22" s="22">
        <f>+'HE18-10 10%Feuchte'!A18</f>
        <v>4</v>
      </c>
      <c r="O22" s="25">
        <f>+'HE18-10 10%Feuchte'!I18</f>
        <v>0.47509829619921362</v>
      </c>
      <c r="P22" s="25">
        <f t="shared" si="4"/>
        <v>0.45331621123217447</v>
      </c>
      <c r="Q22">
        <f t="shared" si="5"/>
        <v>4.7445922551131296E-4</v>
      </c>
      <c r="T22" s="22">
        <f>+'HE18-13 5%Feuchte'!A18</f>
        <v>6</v>
      </c>
      <c r="U22" s="25">
        <f>+'HE18-13 5%Feuchte'!I18</f>
        <v>0.15473420833150434</v>
      </c>
      <c r="V22" s="25">
        <f t="shared" si="6"/>
        <v>8.2310670590560575E-2</v>
      </c>
      <c r="W22">
        <f t="shared" si="7"/>
        <v>5.2451688189139051E-3</v>
      </c>
      <c r="Z22" s="22">
        <f>+'HE18-10 10%Feuchte'!A18</f>
        <v>4</v>
      </c>
      <c r="AA22" s="25">
        <f>+'HE18-10 10%Feuchte'!M18</f>
        <v>0.33240568954854671</v>
      </c>
      <c r="AB22" s="25">
        <f t="shared" si="8"/>
        <v>0.28991129705853741</v>
      </c>
      <c r="AC22">
        <f t="shared" si="9"/>
        <v>1.805773393094959E-3</v>
      </c>
      <c r="AF22" s="22">
        <f>+'HE18-13 5%Feuchte'!A18</f>
        <v>6</v>
      </c>
      <c r="AG22" s="25">
        <f>+'HE18-13 5%Feuchte'!M18</f>
        <v>4.4364695543243689E-2</v>
      </c>
      <c r="AH22" s="25">
        <f t="shared" si="10"/>
        <v>3.1351085284464508E-2</v>
      </c>
      <c r="AI22">
        <f t="shared" si="11"/>
        <v>1.6935405196740272E-4</v>
      </c>
    </row>
    <row r="23" spans="1:35" x14ac:dyDescent="0.2">
      <c r="A23" s="22">
        <f>+'HE18-10 10%Feuchte'!A19</f>
        <v>7</v>
      </c>
      <c r="B23" s="25">
        <f>+'HE18-10 10%Feuchte'!E19</f>
        <v>0.24901703800786368</v>
      </c>
      <c r="C23" s="27">
        <f t="shared" si="0"/>
        <v>0.21888879472300624</v>
      </c>
      <c r="D23">
        <f t="shared" si="1"/>
        <v>9.0771104343155757E-4</v>
      </c>
      <c r="H23" s="22">
        <f>+'HE18-13 5%Feuchte'!A19</f>
        <v>9</v>
      </c>
      <c r="I23" s="25">
        <f>+'HE18-13 5%Feuchte'!E19</f>
        <v>0.14153761111259705</v>
      </c>
      <c r="J23" s="25">
        <f t="shared" si="2"/>
        <v>6.8933697754668857E-2</v>
      </c>
      <c r="K23">
        <f t="shared" si="3"/>
        <v>5.2713282348855438E-3</v>
      </c>
      <c r="N23" s="22">
        <f>+'HE18-10 10%Feuchte'!A19</f>
        <v>7</v>
      </c>
      <c r="O23" s="25">
        <f>+'HE18-10 10%Feuchte'!I19</f>
        <v>0.27918917235426549</v>
      </c>
      <c r="P23" s="25">
        <f t="shared" si="4"/>
        <v>0.25043913094969944</v>
      </c>
      <c r="Q23">
        <f t="shared" si="5"/>
        <v>8.2656488076426231E-4</v>
      </c>
      <c r="T23" s="22">
        <f>+'HE18-13 5%Feuchte'!A19</f>
        <v>9</v>
      </c>
      <c r="U23" s="25">
        <f>+'HE18-13 5%Feuchte'!I19</f>
        <v>5.0842861662222627E-2</v>
      </c>
      <c r="V23" s="25">
        <f t="shared" si="6"/>
        <v>2.3614796635301229E-2</v>
      </c>
      <c r="W23">
        <f t="shared" si="7"/>
        <v>7.4136752511026012E-4</v>
      </c>
      <c r="Z23" s="22">
        <f>+'HE18-10 10%Feuchte'!A19</f>
        <v>7</v>
      </c>
      <c r="AA23" s="25">
        <f>+'HE18-10 10%Feuchte'!M19</f>
        <v>0.13227513227513227</v>
      </c>
      <c r="AB23" s="25">
        <f t="shared" si="8"/>
        <v>0.11454179723408478</v>
      </c>
      <c r="AC23">
        <f t="shared" si="9"/>
        <v>3.1447117167804269E-4</v>
      </c>
      <c r="AF23" s="22">
        <f>+'HE18-13 5%Feuchte'!A19</f>
        <v>9</v>
      </c>
      <c r="AG23" s="25">
        <f>+'HE18-13 5%Feuchte'!M19</f>
        <v>1.1113356233582542E-2</v>
      </c>
      <c r="AH23" s="25">
        <f t="shared" si="10"/>
        <v>5.5510976762933291E-3</v>
      </c>
      <c r="AI23">
        <f t="shared" si="11"/>
        <v>3.0938720258137076E-5</v>
      </c>
    </row>
    <row r="24" spans="1:35" x14ac:dyDescent="0.2">
      <c r="A24" s="22">
        <f>+'HE18-10 10%Feuchte'!A20</f>
        <v>11</v>
      </c>
      <c r="B24" s="25">
        <f>+'HE18-10 10%Feuchte'!E20</f>
        <v>0.11634091211275097</v>
      </c>
      <c r="C24" s="27">
        <f t="shared" si="0"/>
        <v>9.3848117953392998E-2</v>
      </c>
      <c r="D24">
        <f t="shared" si="1"/>
        <v>5.0592578909524786E-4</v>
      </c>
      <c r="H24" s="22">
        <f>+'HE18-13 5%Feuchte'!A20</f>
        <v>13</v>
      </c>
      <c r="I24" s="25">
        <f>+'HE18-13 5%Feuchte'!E20</f>
        <v>0</v>
      </c>
      <c r="J24" s="25">
        <f t="shared" si="2"/>
        <v>2.1534327996348576E-2</v>
      </c>
      <c r="K24">
        <f t="shared" si="3"/>
        <v>4.6372728225432206E-4</v>
      </c>
      <c r="N24" s="22">
        <f>+'HE18-10 10%Feuchte'!A20</f>
        <v>11</v>
      </c>
      <c r="O24" s="25">
        <f>+'HE18-10 10%Feuchte'!I20</f>
        <v>0.13491635186184564</v>
      </c>
      <c r="P24" s="25">
        <f t="shared" si="4"/>
        <v>0.11352811798639616</v>
      </c>
      <c r="Q24">
        <f t="shared" si="5"/>
        <v>4.5745654831092484E-4</v>
      </c>
      <c r="T24" s="22">
        <f>+'HE18-13 5%Feuchte'!A20</f>
        <v>13</v>
      </c>
      <c r="U24" s="25">
        <f>+'HE18-13 5%Feuchte'!I20</f>
        <v>0</v>
      </c>
      <c r="V24" s="25">
        <f t="shared" si="6"/>
        <v>4.4684301126053415E-3</v>
      </c>
      <c r="W24">
        <f t="shared" si="7"/>
        <v>1.9966867671238184E-5</v>
      </c>
      <c r="Z24" s="22">
        <f>+'HE18-10 10%Feuchte'!A20</f>
        <v>11</v>
      </c>
      <c r="AA24" s="25">
        <f>+'HE18-10 10%Feuchte'!M20</f>
        <v>6.0125060125060123E-2</v>
      </c>
      <c r="AB24" s="25">
        <f t="shared" si="8"/>
        <v>3.3206961003549515E-2</v>
      </c>
      <c r="AC24">
        <f t="shared" si="9"/>
        <v>7.2458406031547019E-4</v>
      </c>
      <c r="AF24" s="22">
        <f>+'HE18-13 5%Feuchte'!A20</f>
        <v>13</v>
      </c>
      <c r="AG24" s="25">
        <f>+'HE18-13 5%Feuchte'!M20</f>
        <v>0</v>
      </c>
      <c r="AH24" s="25">
        <f t="shared" si="10"/>
        <v>5.5192566401995522E-4</v>
      </c>
      <c r="AI24">
        <f t="shared" si="11"/>
        <v>3.046219386038685E-7</v>
      </c>
    </row>
    <row r="25" spans="1:35" x14ac:dyDescent="0.2">
      <c r="A25" s="22">
        <f>+'HE18-10 10%Feuchte'!A21</f>
        <v>18</v>
      </c>
      <c r="B25" s="25">
        <f>+'HE18-10 10%Feuchte'!E21</f>
        <v>6.0006400682739491E-2</v>
      </c>
      <c r="C25" s="27">
        <f t="shared" si="0"/>
        <v>2.0863862748640858E-2</v>
      </c>
      <c r="D25">
        <f t="shared" si="1"/>
        <v>1.5321382759223509E-3</v>
      </c>
      <c r="H25" s="22">
        <f>+'HE18-13 5%Feuchte'!A21</f>
        <v>18</v>
      </c>
      <c r="I25" s="25">
        <f>+'HE18-13 5%Feuchte'!E21</f>
        <v>0</v>
      </c>
      <c r="J25" s="25">
        <f t="shared" si="2"/>
        <v>4.9422267698346701E-3</v>
      </c>
      <c r="K25">
        <f t="shared" si="3"/>
        <v>2.4425605444470438E-5</v>
      </c>
      <c r="N25" s="22">
        <f>+'HE18-10 10%Feuchte'!A21</f>
        <v>18</v>
      </c>
      <c r="O25" s="25">
        <f>+'HE18-10 10%Feuchte'!I21</f>
        <v>4.7644373531888488E-2</v>
      </c>
      <c r="P25" s="25">
        <f t="shared" si="4"/>
        <v>2.843188320686799E-2</v>
      </c>
      <c r="Q25">
        <f t="shared" si="5"/>
        <v>3.6911978448900625E-4</v>
      </c>
      <c r="T25" s="22">
        <f>+'HE18-13 5%Feuchte'!A21</f>
        <v>18</v>
      </c>
      <c r="U25" s="25">
        <f>+'HE18-13 5%Feuchte'!I21</f>
        <v>0</v>
      </c>
      <c r="V25" s="25">
        <f t="shared" si="6"/>
        <v>5.5765862012663423E-4</v>
      </c>
      <c r="W25">
        <f t="shared" si="7"/>
        <v>3.1098313660154172E-7</v>
      </c>
      <c r="Z25" s="22">
        <f>+'HE18-10 10%Feuchte'!A21</f>
        <v>18</v>
      </c>
      <c r="AA25" s="25">
        <f>+'HE18-10 10%Feuchte'!M21</f>
        <v>6.8714354428640141E-3</v>
      </c>
      <c r="AB25" s="25">
        <f t="shared" si="8"/>
        <v>3.8035849940287287E-3</v>
      </c>
      <c r="AC25">
        <f t="shared" si="9"/>
        <v>9.4117063764188615E-6</v>
      </c>
      <c r="AF25" s="22">
        <f>+'HE18-13 5%Feuchte'!A21</f>
        <v>18</v>
      </c>
      <c r="AG25" s="25">
        <f>+'HE18-13 5%Feuchte'!M21</f>
        <v>0</v>
      </c>
      <c r="AH25" s="25">
        <f t="shared" si="10"/>
        <v>3.0814685411749201E-5</v>
      </c>
      <c r="AI25">
        <f t="shared" si="11"/>
        <v>9.4954483702506898E-10</v>
      </c>
    </row>
    <row r="26" spans="1:35" x14ac:dyDescent="0.2">
      <c r="A26" s="22"/>
      <c r="C26" s="25"/>
      <c r="H26" s="22"/>
      <c r="J26" s="25"/>
      <c r="N26" s="22"/>
      <c r="P26" s="25"/>
      <c r="T26" s="22"/>
      <c r="V26" s="25"/>
      <c r="Z26" s="22"/>
      <c r="AB26" s="25"/>
      <c r="AF26" s="22"/>
      <c r="AH26" s="25"/>
    </row>
    <row r="27" spans="1:35" s="21" customFormat="1" ht="25.5" x14ac:dyDescent="0.2">
      <c r="A27" s="21" t="s">
        <v>42</v>
      </c>
      <c r="C27" s="21" t="s">
        <v>54</v>
      </c>
      <c r="D27" s="21" t="s">
        <v>45</v>
      </c>
      <c r="H27" s="21" t="s">
        <v>42</v>
      </c>
      <c r="J27" s="21" t="s">
        <v>54</v>
      </c>
      <c r="K27" s="21" t="s">
        <v>45</v>
      </c>
      <c r="N27" s="21" t="s">
        <v>42</v>
      </c>
      <c r="P27" s="21" t="s">
        <v>54</v>
      </c>
      <c r="Q27" s="21" t="s">
        <v>45</v>
      </c>
      <c r="T27" s="21" t="s">
        <v>42</v>
      </c>
      <c r="V27" s="21" t="s">
        <v>54</v>
      </c>
      <c r="W27" s="21" t="s">
        <v>45</v>
      </c>
      <c r="Z27" s="21" t="s">
        <v>42</v>
      </c>
      <c r="AB27" s="21" t="s">
        <v>54</v>
      </c>
      <c r="AC27" s="21" t="s">
        <v>45</v>
      </c>
      <c r="AF27" s="21" t="s">
        <v>42</v>
      </c>
      <c r="AH27" s="21" t="s">
        <v>54</v>
      </c>
      <c r="AI27" s="21" t="s">
        <v>45</v>
      </c>
    </row>
    <row r="28" spans="1:35" x14ac:dyDescent="0.2">
      <c r="A28" t="s">
        <v>43</v>
      </c>
      <c r="B28">
        <v>0.6077977338195677</v>
      </c>
      <c r="C28" s="29">
        <f>+LN(2)/B28</f>
        <v>1.1404240950423066</v>
      </c>
      <c r="D28">
        <f>+SUM(D18:D25)</f>
        <v>8.018845511757024E-3</v>
      </c>
      <c r="H28" t="s">
        <v>43</v>
      </c>
      <c r="I28">
        <v>0.43669892518790676</v>
      </c>
      <c r="J28" s="29">
        <f>+LN(2)/I28</f>
        <v>1.5872426987579409</v>
      </c>
      <c r="K28">
        <f>+SUM(K18:K25)</f>
        <v>1.4103619038897949E-2</v>
      </c>
      <c r="N28" t="s">
        <v>43</v>
      </c>
      <c r="O28">
        <v>41.890712466258869</v>
      </c>
      <c r="P28" s="29">
        <v>1.654655983992263E-2</v>
      </c>
      <c r="Q28">
        <f>+SUM(Q18:Q25)</f>
        <v>8.2398883552922304E-3</v>
      </c>
      <c r="T28" t="s">
        <v>43</v>
      </c>
      <c r="U28">
        <v>20.247312839166163</v>
      </c>
      <c r="V28" s="29">
        <f>+LN(2)/U28</f>
        <v>3.4234033230282762E-2</v>
      </c>
      <c r="W28">
        <f>+SUM(W18:W25)</f>
        <v>1.1293645280274109E-2</v>
      </c>
      <c r="Z28" t="s">
        <v>43</v>
      </c>
      <c r="AA28">
        <v>98.058190134284175</v>
      </c>
      <c r="AB28" s="29">
        <f>+LN(2)/AA28</f>
        <v>7.0687331635504013E-3</v>
      </c>
      <c r="AC28">
        <f>+SUM(AC18:AC25)</f>
        <v>8.0708397069147956E-3</v>
      </c>
      <c r="AF28" t="s">
        <v>43</v>
      </c>
      <c r="AG28">
        <v>97.851050218833322</v>
      </c>
      <c r="AH28" s="29">
        <f>+LN(2)/AG28</f>
        <v>7.083696894512592E-3</v>
      </c>
      <c r="AI28">
        <f>+SUM(AI18:AI25)</f>
        <v>2.2528460171315282E-3</v>
      </c>
    </row>
    <row r="29" spans="1:35" x14ac:dyDescent="0.2">
      <c r="A29" t="s">
        <v>44</v>
      </c>
      <c r="B29">
        <v>0.21498438574317749</v>
      </c>
      <c r="C29" s="29">
        <f>+LN(2)/B29</f>
        <v>3.2241745286003507</v>
      </c>
      <c r="H29" t="s">
        <v>44</v>
      </c>
      <c r="I29">
        <v>0.2949751978867543</v>
      </c>
      <c r="J29" s="29">
        <f>+LN(2)/I29</f>
        <v>2.3498490229882161</v>
      </c>
      <c r="N29" t="s">
        <v>44</v>
      </c>
      <c r="O29">
        <v>0.19779133974355503</v>
      </c>
      <c r="P29" s="29">
        <v>3.5044364503453003</v>
      </c>
      <c r="T29" t="s">
        <v>44</v>
      </c>
      <c r="U29">
        <v>0.41620908748287427</v>
      </c>
      <c r="V29" s="29">
        <f>+LN(2)/U29</f>
        <v>1.6653821394240129</v>
      </c>
      <c r="Z29" t="s">
        <v>44</v>
      </c>
      <c r="AA29">
        <v>0.30954506875050086</v>
      </c>
      <c r="AB29" s="29">
        <f>+LN(2)/AA29</f>
        <v>2.2392447838302827</v>
      </c>
      <c r="AF29" t="s">
        <v>44</v>
      </c>
      <c r="AG29">
        <v>0.57708439902969688</v>
      </c>
      <c r="AH29" s="29">
        <f>+LN(2)/AG29</f>
        <v>1.2011192500185328</v>
      </c>
    </row>
    <row r="52" spans="1:33" x14ac:dyDescent="0.2">
      <c r="A52" t="s">
        <v>46</v>
      </c>
      <c r="H52" t="s">
        <v>46</v>
      </c>
      <c r="N52" t="s">
        <v>46</v>
      </c>
      <c r="T52" t="s">
        <v>46</v>
      </c>
      <c r="Z52" t="s">
        <v>46</v>
      </c>
      <c r="AF52" t="s">
        <v>46</v>
      </c>
    </row>
    <row r="54" spans="1:33" x14ac:dyDescent="0.2">
      <c r="A54" t="s">
        <v>38</v>
      </c>
      <c r="B54" t="s">
        <v>40</v>
      </c>
      <c r="H54" t="s">
        <v>38</v>
      </c>
      <c r="I54" t="s">
        <v>40</v>
      </c>
      <c r="N54" t="s">
        <v>38</v>
      </c>
      <c r="O54" t="s">
        <v>40</v>
      </c>
      <c r="T54" t="s">
        <v>38</v>
      </c>
      <c r="U54" t="s">
        <v>40</v>
      </c>
      <c r="Z54" t="s">
        <v>38</v>
      </c>
      <c r="AA54" t="s">
        <v>40</v>
      </c>
      <c r="AF54" t="s">
        <v>38</v>
      </c>
      <c r="AG54" t="s">
        <v>40</v>
      </c>
    </row>
    <row r="55" spans="1:33" x14ac:dyDescent="0.2">
      <c r="A55">
        <v>0</v>
      </c>
      <c r="B55" s="25">
        <f>+(1-EXP(-$B$28*A55))*EXP(-$B$29*A55)</f>
        <v>0</v>
      </c>
      <c r="H55">
        <v>0</v>
      </c>
      <c r="I55" s="25">
        <f>+(1-EXP(-$I$28*H55))*EXP(-$I$29*H55)</f>
        <v>0</v>
      </c>
      <c r="N55">
        <v>0</v>
      </c>
      <c r="O55" s="25">
        <f>+(1-EXP(-$O$28*N55))*EXP(-$O$29*N55)</f>
        <v>0</v>
      </c>
      <c r="T55">
        <v>0</v>
      </c>
      <c r="U55" s="25">
        <f>+(1-EXP(-$U$28*T55))*EXP(-$U$29*T55)</f>
        <v>0</v>
      </c>
      <c r="Z55">
        <v>0</v>
      </c>
      <c r="AA55" s="25">
        <f>+(1-EXP(-$AA$28*Z55))*EXP(-$AA$29*Z55)</f>
        <v>0</v>
      </c>
      <c r="AF55">
        <v>0</v>
      </c>
      <c r="AG55" s="25">
        <f>+(1-EXP(-$AG$28*AF55))*EXP(-$AG$29*AF55)</f>
        <v>0</v>
      </c>
    </row>
    <row r="56" spans="1:33" x14ac:dyDescent="0.2">
      <c r="A56">
        <f>+A55+0.25</f>
        <v>0.25</v>
      </c>
      <c r="B56" s="25">
        <f t="shared" ref="B56:B119" si="12">+(1-EXP(-$B$28*A56))*EXP(-$B$29*A56)</f>
        <v>0.13359179157768442</v>
      </c>
      <c r="H56">
        <f>+H55+0.25</f>
        <v>0.25</v>
      </c>
      <c r="I56" s="25">
        <f t="shared" ref="I56:I119" si="13">+(1-EXP(-$I$28*H56))*EXP(-$I$29*H56)</f>
        <v>9.6073647018553351E-2</v>
      </c>
      <c r="N56">
        <f>+N55+0.25</f>
        <v>0.25</v>
      </c>
      <c r="O56" s="25">
        <f t="shared" ref="O56:O119" si="14">+(1-EXP(-$O$28*N56))*EXP(-$O$29*N56)</f>
        <v>0.95172787132185166</v>
      </c>
      <c r="T56">
        <f>+T55+0.25</f>
        <v>0.25</v>
      </c>
      <c r="U56" s="25">
        <f t="shared" ref="U56:U119" si="15">+(1-EXP(-$U$28*T56))*EXP(-$U$29*T56)</f>
        <v>0.895470155114371</v>
      </c>
      <c r="Z56">
        <f>+Z55+0.25</f>
        <v>0.25</v>
      </c>
      <c r="AA56" s="25">
        <f t="shared" ref="AA56:AA119" si="16">+(1-EXP(-$AA$28*Z56))*EXP(-$AA$29*Z56)</f>
        <v>0.92553228177937974</v>
      </c>
      <c r="AF56">
        <f>+AF55+0.25</f>
        <v>0.25</v>
      </c>
      <c r="AG56" s="25">
        <f t="shared" ref="AG56:AG119" si="17">+(1-EXP(-$AG$28*AF56))*EXP(-$AG$29*AF56)</f>
        <v>0.86565303789654513</v>
      </c>
    </row>
    <row r="57" spans="1:33" x14ac:dyDescent="0.2">
      <c r="A57">
        <f t="shared" ref="A57:A120" si="18">+A56+0.25</f>
        <v>0.5</v>
      </c>
      <c r="B57" s="25">
        <f t="shared" si="12"/>
        <v>0.23535581911276007</v>
      </c>
      <c r="H57">
        <f t="shared" ref="H57:H120" si="19">+H56+0.25</f>
        <v>0.5</v>
      </c>
      <c r="I57" s="25">
        <f t="shared" si="13"/>
        <v>0.1692573300972543</v>
      </c>
      <c r="N57">
        <f t="shared" ref="N57:N120" si="20">+N56+0.25</f>
        <v>0.5</v>
      </c>
      <c r="O57" s="25">
        <f t="shared" si="14"/>
        <v>0.90583720848055427</v>
      </c>
      <c r="T57">
        <f t="shared" ref="T57:T120" si="21">+T56+0.25</f>
        <v>0.5</v>
      </c>
      <c r="U57" s="25">
        <f t="shared" si="15"/>
        <v>0.81208954832646596</v>
      </c>
      <c r="Z57">
        <f t="shared" ref="Z57:Z120" si="22">+Z56+0.25</f>
        <v>0.5</v>
      </c>
      <c r="AA57" s="25">
        <f t="shared" si="16"/>
        <v>0.85661000465440684</v>
      </c>
      <c r="AF57">
        <f t="shared" ref="AF57:AF120" si="23">+AF56+0.25</f>
        <v>0.5</v>
      </c>
      <c r="AG57" s="25">
        <f t="shared" si="17"/>
        <v>0.74935518205513596</v>
      </c>
    </row>
    <row r="58" spans="1:33" x14ac:dyDescent="0.2">
      <c r="A58">
        <f t="shared" si="18"/>
        <v>0.75</v>
      </c>
      <c r="B58" s="25">
        <f t="shared" si="12"/>
        <v>0.3115752657570412</v>
      </c>
      <c r="H58">
        <f t="shared" si="19"/>
        <v>0.75</v>
      </c>
      <c r="I58" s="25">
        <f t="shared" si="13"/>
        <v>0.22386296771654243</v>
      </c>
      <c r="N58">
        <f t="shared" si="20"/>
        <v>0.75</v>
      </c>
      <c r="O58" s="25">
        <f t="shared" si="14"/>
        <v>0.86213491658345487</v>
      </c>
      <c r="T58">
        <f t="shared" si="21"/>
        <v>0.75</v>
      </c>
      <c r="U58" s="25">
        <f t="shared" si="15"/>
        <v>0.73186656511927806</v>
      </c>
      <c r="Z58">
        <f t="shared" si="22"/>
        <v>0.75</v>
      </c>
      <c r="AA58" s="25">
        <f t="shared" si="16"/>
        <v>0.79282021222072963</v>
      </c>
      <c r="AF58">
        <f t="shared" si="23"/>
        <v>0.75</v>
      </c>
      <c r="AG58" s="25">
        <f t="shared" si="17"/>
        <v>0.64868158982496371</v>
      </c>
    </row>
    <row r="59" spans="1:33" x14ac:dyDescent="0.2">
      <c r="A59">
        <f t="shared" si="18"/>
        <v>1</v>
      </c>
      <c r="B59" s="25">
        <f t="shared" si="12"/>
        <v>0.36734600990432453</v>
      </c>
      <c r="H59">
        <f t="shared" si="19"/>
        <v>1</v>
      </c>
      <c r="I59" s="25">
        <f t="shared" si="13"/>
        <v>0.26344716357806042</v>
      </c>
      <c r="N59">
        <f t="shared" si="20"/>
        <v>1</v>
      </c>
      <c r="O59" s="25">
        <f t="shared" si="14"/>
        <v>0.82054104958209229</v>
      </c>
      <c r="T59">
        <f t="shared" si="21"/>
        <v>1</v>
      </c>
      <c r="U59" s="25">
        <f t="shared" si="15"/>
        <v>0.65954235295437302</v>
      </c>
      <c r="Z59">
        <f t="shared" si="22"/>
        <v>1</v>
      </c>
      <c r="AA59" s="25">
        <f t="shared" si="16"/>
        <v>0.73378070007402296</v>
      </c>
      <c r="AF59">
        <f t="shared" si="23"/>
        <v>1</v>
      </c>
      <c r="AG59" s="25">
        <f t="shared" si="17"/>
        <v>0.56153318887288595</v>
      </c>
    </row>
    <row r="60" spans="1:33" x14ac:dyDescent="0.2">
      <c r="A60">
        <f t="shared" si="18"/>
        <v>1.25</v>
      </c>
      <c r="B60" s="25">
        <f t="shared" si="12"/>
        <v>0.40679836941787745</v>
      </c>
      <c r="H60">
        <f t="shared" si="19"/>
        <v>1.25</v>
      </c>
      <c r="I60" s="25">
        <f t="shared" si="13"/>
        <v>0.2909399218852825</v>
      </c>
      <c r="N60">
        <f t="shared" si="20"/>
        <v>1.25</v>
      </c>
      <c r="O60" s="25">
        <f t="shared" si="14"/>
        <v>0.7809538867970115</v>
      </c>
      <c r="T60">
        <f t="shared" si="21"/>
        <v>1.25</v>
      </c>
      <c r="U60" s="25">
        <f t="shared" si="15"/>
        <v>0.59436518476171718</v>
      </c>
      <c r="Z60">
        <f t="shared" si="22"/>
        <v>1.25</v>
      </c>
      <c r="AA60" s="25">
        <f t="shared" si="16"/>
        <v>0.67913772568050701</v>
      </c>
      <c r="AF60">
        <f t="shared" si="23"/>
        <v>1.25</v>
      </c>
      <c r="AG60" s="25">
        <f t="shared" si="17"/>
        <v>0.48609291083910072</v>
      </c>
    </row>
    <row r="61" spans="1:33" x14ac:dyDescent="0.2">
      <c r="A61">
        <f t="shared" si="18"/>
        <v>1.5</v>
      </c>
      <c r="B61" s="25">
        <f t="shared" si="12"/>
        <v>0.43327756696022296</v>
      </c>
      <c r="H61">
        <f t="shared" si="19"/>
        <v>1.5</v>
      </c>
      <c r="I61" s="25">
        <f t="shared" si="13"/>
        <v>0.30875167161882244</v>
      </c>
      <c r="N61">
        <f t="shared" si="20"/>
        <v>1.5</v>
      </c>
      <c r="O61" s="25">
        <f t="shared" si="14"/>
        <v>0.74327661439239445</v>
      </c>
      <c r="T61">
        <f t="shared" si="21"/>
        <v>1.5</v>
      </c>
      <c r="U61" s="25">
        <f t="shared" si="15"/>
        <v>0.53562894136056305</v>
      </c>
      <c r="Z61">
        <f t="shared" si="22"/>
        <v>1.5</v>
      </c>
      <c r="AA61" s="25">
        <f t="shared" si="16"/>
        <v>0.62856388890572268</v>
      </c>
      <c r="AF61">
        <f t="shared" si="23"/>
        <v>1.5</v>
      </c>
      <c r="AG61" s="25">
        <f t="shared" si="17"/>
        <v>0.42078780497784252</v>
      </c>
    </row>
    <row r="62" spans="1:33" x14ac:dyDescent="0.2">
      <c r="A62">
        <f t="shared" si="18"/>
        <v>1.75</v>
      </c>
      <c r="B62" s="25">
        <f t="shared" si="12"/>
        <v>0.44949059370318067</v>
      </c>
      <c r="H62">
        <f t="shared" si="19"/>
        <v>1.75</v>
      </c>
      <c r="I62" s="25">
        <f t="shared" si="13"/>
        <v>0.31886223816288711</v>
      </c>
      <c r="N62">
        <f t="shared" si="20"/>
        <v>1.75</v>
      </c>
      <c r="O62" s="25">
        <f t="shared" si="14"/>
        <v>0.70741708933477376</v>
      </c>
      <c r="T62">
        <f t="shared" si="21"/>
        <v>1.75</v>
      </c>
      <c r="U62" s="25">
        <f t="shared" si="15"/>
        <v>0.48269711984420488</v>
      </c>
      <c r="Z62">
        <f t="shared" si="22"/>
        <v>1.75</v>
      </c>
      <c r="AA62" s="25">
        <f t="shared" si="16"/>
        <v>0.58175617035616245</v>
      </c>
      <c r="AF62">
        <f t="shared" si="23"/>
        <v>1.75</v>
      </c>
      <c r="AG62" s="25">
        <f t="shared" si="17"/>
        <v>0.36425624169754528</v>
      </c>
    </row>
    <row r="63" spans="1:33" x14ac:dyDescent="0.2">
      <c r="A63">
        <f t="shared" si="18"/>
        <v>2</v>
      </c>
      <c r="B63" s="25">
        <f t="shared" si="12"/>
        <v>0.45762572120001227</v>
      </c>
      <c r="H63">
        <f t="shared" si="19"/>
        <v>2</v>
      </c>
      <c r="I63" s="25">
        <f t="shared" si="13"/>
        <v>0.32289479155551765</v>
      </c>
      <c r="N63">
        <f t="shared" si="20"/>
        <v>2</v>
      </c>
      <c r="O63" s="25">
        <f t="shared" si="14"/>
        <v>0.67328761404928172</v>
      </c>
      <c r="T63">
        <f t="shared" si="21"/>
        <v>2</v>
      </c>
      <c r="U63" s="25">
        <f t="shared" si="15"/>
        <v>0.43499611674088451</v>
      </c>
      <c r="Z63">
        <f t="shared" si="22"/>
        <v>2</v>
      </c>
      <c r="AA63" s="25">
        <f t="shared" si="16"/>
        <v>0.53843411580112321</v>
      </c>
      <c r="AF63">
        <f t="shared" si="23"/>
        <v>2</v>
      </c>
      <c r="AG63" s="25">
        <f t="shared" si="17"/>
        <v>0.31531952220575221</v>
      </c>
    </row>
    <row r="64" spans="1:33" x14ac:dyDescent="0.2">
      <c r="A64">
        <f t="shared" si="18"/>
        <v>2.25</v>
      </c>
      <c r="B64" s="25">
        <f t="shared" si="12"/>
        <v>0.45944974911172176</v>
      </c>
      <c r="H64">
        <f t="shared" si="19"/>
        <v>2.25</v>
      </c>
      <c r="I64" s="25">
        <f t="shared" si="13"/>
        <v>0.32217729343099999</v>
      </c>
      <c r="N64">
        <f t="shared" si="20"/>
        <v>2.25</v>
      </c>
      <c r="O64" s="25">
        <f t="shared" si="14"/>
        <v>0.64080472194763427</v>
      </c>
      <c r="T64">
        <f t="shared" si="21"/>
        <v>2.25</v>
      </c>
      <c r="U64" s="25">
        <f t="shared" si="15"/>
        <v>0.39200901310685721</v>
      </c>
      <c r="Z64">
        <f t="shared" si="22"/>
        <v>2.25</v>
      </c>
      <c r="AA64" s="25">
        <f t="shared" si="16"/>
        <v>0.49833815579652224</v>
      </c>
      <c r="AF64">
        <f t="shared" si="23"/>
        <v>2.25</v>
      </c>
      <c r="AG64" s="25">
        <f t="shared" si="17"/>
        <v>0.27295730231198367</v>
      </c>
    </row>
    <row r="65" spans="1:33" x14ac:dyDescent="0.2">
      <c r="A65">
        <f t="shared" si="18"/>
        <v>2.5</v>
      </c>
      <c r="B65" s="25">
        <f t="shared" si="12"/>
        <v>0.45638713045155521</v>
      </c>
      <c r="H65">
        <f t="shared" si="19"/>
        <v>2.5</v>
      </c>
      <c r="I65" s="25">
        <f t="shared" si="13"/>
        <v>0.31779354236307394</v>
      </c>
      <c r="N65">
        <f t="shared" si="20"/>
        <v>2.5</v>
      </c>
      <c r="O65" s="25">
        <f t="shared" si="14"/>
        <v>0.60988897330335945</v>
      </c>
      <c r="T65">
        <f t="shared" si="21"/>
        <v>2.5</v>
      </c>
      <c r="U65" s="25">
        <f t="shared" si="15"/>
        <v>0.35326997286403328</v>
      </c>
      <c r="Z65">
        <f t="shared" si="22"/>
        <v>2.5</v>
      </c>
      <c r="AA65" s="25">
        <f t="shared" si="16"/>
        <v>0.46122805044249165</v>
      </c>
      <c r="AF65">
        <f t="shared" si="23"/>
        <v>2.5</v>
      </c>
      <c r="AG65" s="25">
        <f t="shared" si="17"/>
        <v>0.2362863179680299</v>
      </c>
    </row>
    <row r="66" spans="1:33" x14ac:dyDescent="0.2">
      <c r="A66">
        <f t="shared" si="18"/>
        <v>2.75</v>
      </c>
      <c r="B66" s="25">
        <f t="shared" si="12"/>
        <v>0.44958434587516688</v>
      </c>
      <c r="H66">
        <f t="shared" si="19"/>
        <v>2.75</v>
      </c>
      <c r="I66" s="25">
        <f t="shared" si="13"/>
        <v>0.31062556561524229</v>
      </c>
      <c r="N66">
        <f t="shared" si="20"/>
        <v>2.75</v>
      </c>
      <c r="O66" s="25">
        <f t="shared" si="14"/>
        <v>0.58046476097506405</v>
      </c>
      <c r="T66">
        <f t="shared" si="21"/>
        <v>2.75</v>
      </c>
      <c r="U66" s="25">
        <f t="shared" si="15"/>
        <v>0.31835919469876023</v>
      </c>
      <c r="Z66">
        <f t="shared" si="22"/>
        <v>2.75</v>
      </c>
      <c r="AA66" s="25">
        <f t="shared" si="16"/>
        <v>0.42688144995632749</v>
      </c>
      <c r="AF66">
        <f t="shared" si="23"/>
        <v>2.75</v>
      </c>
      <c r="AG66" s="25">
        <f t="shared" si="17"/>
        <v>0.20454196896727531</v>
      </c>
    </row>
    <row r="67" spans="1:33" x14ac:dyDescent="0.2">
      <c r="A67">
        <f t="shared" si="18"/>
        <v>3</v>
      </c>
      <c r="B67" s="25">
        <f t="shared" si="12"/>
        <v>0.43996227159682028</v>
      </c>
      <c r="H67">
        <f t="shared" si="19"/>
        <v>3</v>
      </c>
      <c r="I67" s="25">
        <f t="shared" si="13"/>
        <v>0.30138881244435617</v>
      </c>
      <c r="N67">
        <f t="shared" si="20"/>
        <v>3</v>
      </c>
      <c r="O67" s="25">
        <f t="shared" si="14"/>
        <v>0.55246012550262025</v>
      </c>
      <c r="T67">
        <f t="shared" si="21"/>
        <v>3</v>
      </c>
      <c r="U67" s="25">
        <f t="shared" si="15"/>
        <v>0.28689836282307463</v>
      </c>
      <c r="Z67">
        <f t="shared" si="22"/>
        <v>3</v>
      </c>
      <c r="AA67" s="25">
        <f t="shared" si="16"/>
        <v>0.39509256243628577</v>
      </c>
      <c r="AF67">
        <f t="shared" si="23"/>
        <v>3</v>
      </c>
      <c r="AG67" s="25">
        <f t="shared" si="17"/>
        <v>0.17706237681807083</v>
      </c>
    </row>
    <row r="68" spans="1:33" x14ac:dyDescent="0.2">
      <c r="A68">
        <f t="shared" si="18"/>
        <v>3.25</v>
      </c>
      <c r="B68" s="25">
        <f t="shared" si="12"/>
        <v>0.42825877513239891</v>
      </c>
      <c r="H68">
        <f t="shared" si="19"/>
        <v>3.25</v>
      </c>
      <c r="I68" s="25">
        <f t="shared" si="13"/>
        <v>0.29066136024586059</v>
      </c>
      <c r="N68">
        <f t="shared" si="20"/>
        <v>3.25</v>
      </c>
      <c r="O68" s="25">
        <f t="shared" si="14"/>
        <v>0.52580657912407269</v>
      </c>
      <c r="T68">
        <f t="shared" si="21"/>
        <v>3.25</v>
      </c>
      <c r="U68" s="25">
        <f t="shared" si="15"/>
        <v>0.25854654729996118</v>
      </c>
      <c r="Z68">
        <f t="shared" si="22"/>
        <v>3.25</v>
      </c>
      <c r="AA68" s="25">
        <f t="shared" si="16"/>
        <v>0.36567092083396963</v>
      </c>
      <c r="AF68">
        <f t="shared" si="23"/>
        <v>3.25</v>
      </c>
      <c r="AG68" s="25">
        <f t="shared" si="17"/>
        <v>0.15327458439338854</v>
      </c>
    </row>
    <row r="69" spans="1:33" x14ac:dyDescent="0.2">
      <c r="A69">
        <f t="shared" si="18"/>
        <v>3.5</v>
      </c>
      <c r="B69" s="25">
        <f t="shared" si="12"/>
        <v>0.41506335758545426</v>
      </c>
      <c r="H69">
        <f t="shared" si="19"/>
        <v>3.5</v>
      </c>
      <c r="I69" s="25">
        <f t="shared" si="13"/>
        <v>0.27890814177888046</v>
      </c>
      <c r="N69">
        <f t="shared" si="20"/>
        <v>3.5</v>
      </c>
      <c r="O69" s="25">
        <f t="shared" si="14"/>
        <v>0.50043893828288333</v>
      </c>
      <c r="T69">
        <f t="shared" si="21"/>
        <v>3.5</v>
      </c>
      <c r="U69" s="25">
        <f t="shared" si="15"/>
        <v>0.23299650950589093</v>
      </c>
      <c r="Z69">
        <f t="shared" si="22"/>
        <v>3.5</v>
      </c>
      <c r="AA69" s="25">
        <f t="shared" si="16"/>
        <v>0.33844024174746828</v>
      </c>
      <c r="AF69">
        <f t="shared" si="23"/>
        <v>3.5</v>
      </c>
      <c r="AG69" s="25">
        <f t="shared" si="17"/>
        <v>0.13268260961562051</v>
      </c>
    </row>
    <row r="70" spans="1:33" x14ac:dyDescent="0.2">
      <c r="A70">
        <f t="shared" si="18"/>
        <v>3.75</v>
      </c>
      <c r="B70" s="25">
        <f t="shared" si="12"/>
        <v>0.40084532295992931</v>
      </c>
      <c r="H70">
        <f t="shared" si="19"/>
        <v>3.75</v>
      </c>
      <c r="I70" s="25">
        <f t="shared" si="13"/>
        <v>0.26650103264207586</v>
      </c>
      <c r="N70">
        <f t="shared" si="20"/>
        <v>3.75</v>
      </c>
      <c r="O70" s="25">
        <f t="shared" si="14"/>
        <v>0.4762951642158974</v>
      </c>
      <c r="T70">
        <f t="shared" si="21"/>
        <v>3.75</v>
      </c>
      <c r="U70" s="25">
        <f t="shared" si="15"/>
        <v>0.2099713726942386</v>
      </c>
      <c r="Z70">
        <f t="shared" si="22"/>
        <v>3.75</v>
      </c>
      <c r="AA70" s="25">
        <f t="shared" si="16"/>
        <v>0.31323736919756801</v>
      </c>
      <c r="AF70">
        <f t="shared" si="23"/>
        <v>3.75</v>
      </c>
      <c r="AG70" s="25">
        <f t="shared" si="17"/>
        <v>0.114857104092533</v>
      </c>
    </row>
    <row r="71" spans="1:33" x14ac:dyDescent="0.2">
      <c r="A71">
        <f t="shared" si="18"/>
        <v>4</v>
      </c>
      <c r="B71" s="25">
        <f t="shared" si="12"/>
        <v>0.38597667963965265</v>
      </c>
      <c r="H71">
        <f t="shared" si="19"/>
        <v>4</v>
      </c>
      <c r="I71" s="25">
        <f t="shared" si="13"/>
        <v>0.2537354974032987</v>
      </c>
      <c r="N71">
        <f t="shared" si="20"/>
        <v>4</v>
      </c>
      <c r="O71" s="25">
        <f t="shared" si="14"/>
        <v>0.45331621123217447</v>
      </c>
      <c r="T71">
        <f t="shared" si="21"/>
        <v>4</v>
      </c>
      <c r="U71" s="25">
        <f t="shared" si="15"/>
        <v>0.18922162157964922</v>
      </c>
      <c r="Z71">
        <f t="shared" si="22"/>
        <v>4</v>
      </c>
      <c r="AA71" s="25">
        <f t="shared" si="16"/>
        <v>0.28991129705853741</v>
      </c>
      <c r="AF71">
        <f t="shared" si="23"/>
        <v>4</v>
      </c>
      <c r="AG71" s="25">
        <f t="shared" si="17"/>
        <v>9.9426401084063851E-2</v>
      </c>
    </row>
    <row r="72" spans="1:33" x14ac:dyDescent="0.2">
      <c r="A72">
        <f t="shared" si="18"/>
        <v>4.25</v>
      </c>
      <c r="B72" s="25">
        <f t="shared" si="12"/>
        <v>0.3707507550276713</v>
      </c>
      <c r="H72">
        <f t="shared" si="19"/>
        <v>4.25</v>
      </c>
      <c r="I72" s="25">
        <f t="shared" si="13"/>
        <v>0.24084437558426031</v>
      </c>
      <c r="N72">
        <f t="shared" si="20"/>
        <v>4.25</v>
      </c>
      <c r="O72" s="25">
        <f t="shared" si="14"/>
        <v>0.43144588231163605</v>
      </c>
      <c r="T72">
        <f t="shared" si="21"/>
        <v>4.25</v>
      </c>
      <c r="U72" s="25">
        <f t="shared" si="15"/>
        <v>0.17052239842890937</v>
      </c>
      <c r="Z72">
        <f t="shared" si="22"/>
        <v>4.25</v>
      </c>
      <c r="AA72" s="25">
        <f t="shared" si="16"/>
        <v>0.26832226428626282</v>
      </c>
      <c r="AF72">
        <f t="shared" si="23"/>
        <v>4.25</v>
      </c>
      <c r="AG72" s="25">
        <f t="shared" si="17"/>
        <v>8.606876614758574E-2</v>
      </c>
    </row>
    <row r="73" spans="1:33" x14ac:dyDescent="0.2">
      <c r="A73">
        <f t="shared" si="18"/>
        <v>4.5</v>
      </c>
      <c r="B73" s="25">
        <f t="shared" si="12"/>
        <v>0.35539732186929729</v>
      </c>
      <c r="H73">
        <f t="shared" si="19"/>
        <v>4.5</v>
      </c>
      <c r="I73" s="25">
        <f t="shared" si="13"/>
        <v>0.22800929112379084</v>
      </c>
      <c r="N73">
        <f t="shared" si="20"/>
        <v>4.5</v>
      </c>
      <c r="O73" s="25">
        <f t="shared" si="14"/>
        <v>0.41063069167038491</v>
      </c>
      <c r="T73">
        <f t="shared" si="21"/>
        <v>4.5</v>
      </c>
      <c r="U73" s="25">
        <f t="shared" si="15"/>
        <v>0.15367106635701214</v>
      </c>
      <c r="Z73">
        <f t="shared" si="22"/>
        <v>4.5</v>
      </c>
      <c r="AA73" s="25">
        <f t="shared" si="16"/>
        <v>0.24834091752267887</v>
      </c>
      <c r="AF73">
        <f t="shared" si="23"/>
        <v>4.5</v>
      </c>
      <c r="AG73" s="25">
        <f t="shared" si="17"/>
        <v>7.4505688885435656E-2</v>
      </c>
    </row>
    <row r="74" spans="1:33" x14ac:dyDescent="0.2">
      <c r="A74">
        <f t="shared" si="18"/>
        <v>4.75</v>
      </c>
      <c r="B74" s="25">
        <f t="shared" si="12"/>
        <v>0.34009488624245371</v>
      </c>
      <c r="H74">
        <f t="shared" si="19"/>
        <v>4.75</v>
      </c>
      <c r="I74" s="25">
        <f t="shared" si="13"/>
        <v>0.21537008770709198</v>
      </c>
      <c r="N74">
        <f t="shared" si="20"/>
        <v>4.75</v>
      </c>
      <c r="O74" s="25">
        <f t="shared" si="14"/>
        <v>0.39081973395658748</v>
      </c>
      <c r="T74">
        <f t="shared" si="21"/>
        <v>4.75</v>
      </c>
      <c r="U74" s="25">
        <f t="shared" si="15"/>
        <v>0.13848501342271591</v>
      </c>
      <c r="Z74">
        <f t="shared" si="22"/>
        <v>4.75</v>
      </c>
      <c r="AA74" s="25">
        <f t="shared" si="16"/>
        <v>0.2298475360591366</v>
      </c>
      <c r="AF74">
        <f t="shared" si="23"/>
        <v>4.75</v>
      </c>
      <c r="AG74" s="25">
        <f t="shared" si="17"/>
        <v>6.4496075925785046E-2</v>
      </c>
    </row>
    <row r="75" spans="1:33" x14ac:dyDescent="0.2">
      <c r="A75">
        <f t="shared" si="18"/>
        <v>5</v>
      </c>
      <c r="B75" s="25">
        <f t="shared" si="12"/>
        <v>0.3249806662792436</v>
      </c>
      <c r="H75">
        <f t="shared" si="19"/>
        <v>5</v>
      </c>
      <c r="I75" s="25">
        <f t="shared" si="13"/>
        <v>0.20303262471981495</v>
      </c>
      <c r="N75">
        <f t="shared" si="20"/>
        <v>5</v>
      </c>
      <c r="O75" s="25">
        <f t="shared" si="14"/>
        <v>0.37196455975702591</v>
      </c>
      <c r="T75">
        <f t="shared" si="21"/>
        <v>5</v>
      </c>
      <c r="U75" s="25">
        <f t="shared" si="15"/>
        <v>0.1247996737273548</v>
      </c>
      <c r="Z75">
        <f t="shared" si="22"/>
        <v>5</v>
      </c>
      <c r="AA75" s="25">
        <f t="shared" si="16"/>
        <v>0.21273131451498162</v>
      </c>
      <c r="AF75">
        <f t="shared" si="23"/>
        <v>5</v>
      </c>
      <c r="AG75" s="25">
        <f t="shared" si="17"/>
        <v>5.5831224058888934E-2</v>
      </c>
    </row>
    <row r="76" spans="1:33" x14ac:dyDescent="0.2">
      <c r="A76">
        <f t="shared" si="18"/>
        <v>5.25</v>
      </c>
      <c r="B76" s="25">
        <f t="shared" si="12"/>
        <v>0.31015869224822207</v>
      </c>
      <c r="H76">
        <f t="shared" si="19"/>
        <v>5.25</v>
      </c>
      <c r="I76" s="25">
        <f t="shared" si="13"/>
        <v>0.19107521228815905</v>
      </c>
      <c r="N76">
        <f t="shared" si="20"/>
        <v>5.25</v>
      </c>
      <c r="O76" s="25">
        <f t="shared" si="14"/>
        <v>0.3540190571098617</v>
      </c>
      <c r="T76">
        <f t="shared" si="21"/>
        <v>5.25</v>
      </c>
      <c r="U76" s="25">
        <f t="shared" si="15"/>
        <v>0.11246674407224651</v>
      </c>
      <c r="Z76">
        <f t="shared" si="22"/>
        <v>5.25</v>
      </c>
      <c r="AA76" s="25">
        <f t="shared" si="16"/>
        <v>0.19688969893342095</v>
      </c>
      <c r="AF76">
        <f t="shared" si="23"/>
        <v>5.25</v>
      </c>
      <c r="AG76" s="25">
        <f t="shared" si="17"/>
        <v>4.833046871720853E-2</v>
      </c>
    </row>
    <row r="77" spans="1:33" x14ac:dyDescent="0.2">
      <c r="A77">
        <f t="shared" si="18"/>
        <v>5.5</v>
      </c>
      <c r="B77" s="25">
        <f t="shared" si="12"/>
        <v>0.29570637849698289</v>
      </c>
      <c r="H77">
        <f t="shared" si="19"/>
        <v>5.5</v>
      </c>
      <c r="I77" s="25">
        <f t="shared" si="13"/>
        <v>0.17955391700351583</v>
      </c>
      <c r="N77">
        <f t="shared" si="20"/>
        <v>5.5</v>
      </c>
      <c r="O77" s="25">
        <f t="shared" si="14"/>
        <v>0.33693933873383819</v>
      </c>
      <c r="T77">
        <f t="shared" si="21"/>
        <v>5.5</v>
      </c>
      <c r="U77" s="25">
        <f t="shared" si="15"/>
        <v>0.10135257684924312</v>
      </c>
      <c r="Z77">
        <f t="shared" si="22"/>
        <v>5.5</v>
      </c>
      <c r="AA77" s="25">
        <f t="shared" si="16"/>
        <v>0.1822277723168165</v>
      </c>
      <c r="AF77">
        <f t="shared" si="23"/>
        <v>5.5</v>
      </c>
      <c r="AG77" s="25">
        <f t="shared" si="17"/>
        <v>4.1837417069009813E-2</v>
      </c>
    </row>
    <row r="78" spans="1:33" x14ac:dyDescent="0.2">
      <c r="A78">
        <f t="shared" si="18"/>
        <v>5.75</v>
      </c>
      <c r="B78" s="25">
        <f t="shared" si="12"/>
        <v>0.28167985252601702</v>
      </c>
      <c r="H78">
        <f t="shared" si="19"/>
        <v>5.75</v>
      </c>
      <c r="I78" s="25">
        <f t="shared" si="13"/>
        <v>0.16850693092358565</v>
      </c>
      <c r="N78">
        <f t="shared" si="20"/>
        <v>5.75</v>
      </c>
      <c r="O78" s="25">
        <f t="shared" si="14"/>
        <v>0.32068363469813238</v>
      </c>
      <c r="T78">
        <f t="shared" si="21"/>
        <v>5.75</v>
      </c>
      <c r="U78" s="25">
        <f t="shared" si="15"/>
        <v>9.1336731748746791E-2</v>
      </c>
      <c r="Z78">
        <f t="shared" si="22"/>
        <v>5.75</v>
      </c>
      <c r="AA78" s="25">
        <f t="shared" si="16"/>
        <v>0.16865768591976249</v>
      </c>
      <c r="AF78">
        <f t="shared" si="23"/>
        <v>5.75</v>
      </c>
      <c r="AG78" s="25">
        <f t="shared" si="17"/>
        <v>3.6216687184393838E-2</v>
      </c>
    </row>
    <row r="79" spans="1:33" x14ac:dyDescent="0.2">
      <c r="A79">
        <f t="shared" si="18"/>
        <v>6</v>
      </c>
      <c r="B79" s="25">
        <f t="shared" si="12"/>
        <v>0.26811827336674654</v>
      </c>
      <c r="H79">
        <f t="shared" si="19"/>
        <v>6</v>
      </c>
      <c r="I79" s="25">
        <f t="shared" si="13"/>
        <v>0.15795816397652868</v>
      </c>
      <c r="N79">
        <f t="shared" si="20"/>
        <v>6</v>
      </c>
      <c r="O79" s="25">
        <f t="shared" si="14"/>
        <v>0.30521219027037094</v>
      </c>
      <c r="T79">
        <f t="shared" si="21"/>
        <v>6</v>
      </c>
      <c r="U79" s="25">
        <f t="shared" si="15"/>
        <v>8.2310670590560575E-2</v>
      </c>
      <c r="Z79">
        <f t="shared" si="22"/>
        <v>6</v>
      </c>
      <c r="AA79" s="25">
        <f t="shared" si="16"/>
        <v>0.15609813289247035</v>
      </c>
      <c r="AF79">
        <f t="shared" si="23"/>
        <v>6</v>
      </c>
      <c r="AG79" s="25">
        <f t="shared" si="17"/>
        <v>3.1351085284464508E-2</v>
      </c>
    </row>
    <row r="80" spans="1:33" x14ac:dyDescent="0.2">
      <c r="A80">
        <f t="shared" si="18"/>
        <v>6.25</v>
      </c>
      <c r="B80" s="25">
        <f t="shared" si="12"/>
        <v>0.2550473282137109</v>
      </c>
      <c r="H80">
        <f t="shared" si="19"/>
        <v>6.25</v>
      </c>
      <c r="I80" s="25">
        <f t="shared" si="13"/>
        <v>0.14792019287564986</v>
      </c>
      <c r="N80">
        <f t="shared" si="20"/>
        <v>6.25</v>
      </c>
      <c r="O80" s="25">
        <f t="shared" si="14"/>
        <v>0.29048716869298863</v>
      </c>
      <c r="T80">
        <f t="shared" si="21"/>
        <v>6.25</v>
      </c>
      <c r="U80" s="25">
        <f t="shared" si="15"/>
        <v>7.417658113391748E-2</v>
      </c>
      <c r="Z80">
        <f t="shared" si="22"/>
        <v>6.25</v>
      </c>
      <c r="AA80" s="25">
        <f t="shared" si="16"/>
        <v>0.14447386112072924</v>
      </c>
      <c r="AF80">
        <f t="shared" si="23"/>
        <v>6.25</v>
      </c>
      <c r="AG80" s="25">
        <f t="shared" si="17"/>
        <v>2.7139162218495359E-2</v>
      </c>
    </row>
    <row r="81" spans="1:33" x14ac:dyDescent="0.2">
      <c r="A81">
        <f t="shared" si="18"/>
        <v>6.5</v>
      </c>
      <c r="B81" s="25">
        <f t="shared" si="12"/>
        <v>0.2424820610769281</v>
      </c>
      <c r="H81">
        <f t="shared" si="19"/>
        <v>6.5</v>
      </c>
      <c r="I81" s="25">
        <f t="shared" si="13"/>
        <v>0.13839667716755669</v>
      </c>
      <c r="N81">
        <f t="shared" si="20"/>
        <v>6.5</v>
      </c>
      <c r="O81" s="25">
        <f t="shared" si="14"/>
        <v>0.27647255865015968</v>
      </c>
      <c r="T81">
        <f t="shared" si="21"/>
        <v>6.5</v>
      </c>
      <c r="U81" s="25">
        <f t="shared" si="15"/>
        <v>6.6846317120731052E-2</v>
      </c>
      <c r="Z81">
        <f t="shared" si="22"/>
        <v>6.5</v>
      </c>
      <c r="AA81" s="25">
        <f t="shared" si="16"/>
        <v>0.13371522234356328</v>
      </c>
      <c r="AF81">
        <f t="shared" si="23"/>
        <v>6.5</v>
      </c>
      <c r="AG81" s="25">
        <f t="shared" si="17"/>
        <v>2.3493098220965986E-2</v>
      </c>
    </row>
    <row r="82" spans="1:33" x14ac:dyDescent="0.2">
      <c r="A82">
        <f t="shared" si="18"/>
        <v>6.75</v>
      </c>
      <c r="B82" s="25">
        <f t="shared" si="12"/>
        <v>0.23042915858072874</v>
      </c>
      <c r="H82">
        <f t="shared" si="19"/>
        <v>6.75</v>
      </c>
      <c r="I82" s="25">
        <f t="shared" si="13"/>
        <v>0.12938433432740104</v>
      </c>
      <c r="N82">
        <f t="shared" si="20"/>
        <v>6.75</v>
      </c>
      <c r="O82" s="25">
        <f t="shared" si="14"/>
        <v>0.2631340861990058</v>
      </c>
      <c r="T82">
        <f t="shared" si="21"/>
        <v>6.75</v>
      </c>
      <c r="U82" s="25">
        <f t="shared" si="15"/>
        <v>6.024044306569068E-2</v>
      </c>
      <c r="Z82">
        <f t="shared" si="22"/>
        <v>6.75</v>
      </c>
      <c r="AA82" s="25">
        <f t="shared" si="16"/>
        <v>0.123757754847068</v>
      </c>
      <c r="AF82">
        <f t="shared" si="23"/>
        <v>6.75</v>
      </c>
      <c r="AG82" s="25">
        <f t="shared" si="17"/>
        <v>2.0336871845064452E-2</v>
      </c>
    </row>
    <row r="83" spans="1:33" x14ac:dyDescent="0.2">
      <c r="A83">
        <f t="shared" si="18"/>
        <v>7</v>
      </c>
      <c r="B83" s="25">
        <f t="shared" si="12"/>
        <v>0.21888879472300624</v>
      </c>
      <c r="H83">
        <f t="shared" si="19"/>
        <v>7</v>
      </c>
      <c r="I83" s="25">
        <f t="shared" si="13"/>
        <v>0.120874550248448</v>
      </c>
      <c r="N83">
        <f t="shared" si="20"/>
        <v>7</v>
      </c>
      <c r="O83" s="25">
        <f t="shared" si="14"/>
        <v>0.25043913094969944</v>
      </c>
      <c r="T83">
        <f t="shared" si="21"/>
        <v>7</v>
      </c>
      <c r="U83" s="25">
        <f t="shared" si="15"/>
        <v>5.4287373441928723E-2</v>
      </c>
      <c r="Z83">
        <f t="shared" si="22"/>
        <v>7</v>
      </c>
      <c r="AA83" s="25">
        <f t="shared" si="16"/>
        <v>0.11454179723408478</v>
      </c>
      <c r="AF83">
        <f t="shared" si="23"/>
        <v>7</v>
      </c>
      <c r="AG83" s="25">
        <f t="shared" si="17"/>
        <v>1.7604674894411153E-2</v>
      </c>
    </row>
    <row r="84" spans="1:33" x14ac:dyDescent="0.2">
      <c r="A84">
        <f t="shared" si="18"/>
        <v>7.25</v>
      </c>
      <c r="B84" s="25">
        <f t="shared" si="12"/>
        <v>0.20785611743325177</v>
      </c>
      <c r="H84">
        <f t="shared" si="19"/>
        <v>7.25</v>
      </c>
      <c r="I84" s="25">
        <f t="shared" si="13"/>
        <v>0.11285468852332613</v>
      </c>
      <c r="N84">
        <f t="shared" si="20"/>
        <v>7.25</v>
      </c>
      <c r="O84" s="25">
        <f t="shared" si="14"/>
        <v>0.2383566462894752</v>
      </c>
      <c r="T84">
        <f t="shared" si="21"/>
        <v>7.25</v>
      </c>
      <c r="U84" s="25">
        <f t="shared" si="15"/>
        <v>4.8922596933918143E-2</v>
      </c>
      <c r="Z84">
        <f t="shared" si="22"/>
        <v>7.25</v>
      </c>
      <c r="AA84" s="25">
        <f t="shared" si="16"/>
        <v>0.10601213095556589</v>
      </c>
      <c r="AF84">
        <f t="shared" si="23"/>
        <v>7.25</v>
      </c>
      <c r="AG84" s="25">
        <f t="shared" si="17"/>
        <v>1.5239540303890251E-2</v>
      </c>
    </row>
    <row r="85" spans="1:33" x14ac:dyDescent="0.2">
      <c r="A85">
        <f t="shared" si="18"/>
        <v>7.5</v>
      </c>
      <c r="B85" s="25">
        <f t="shared" si="12"/>
        <v>0.19732244432251747</v>
      </c>
      <c r="H85">
        <f t="shared" si="19"/>
        <v>7.5</v>
      </c>
      <c r="I85" s="25">
        <f t="shared" si="13"/>
        <v>0.10530915114249954</v>
      </c>
      <c r="N85">
        <f t="shared" si="20"/>
        <v>7.5</v>
      </c>
      <c r="O85" s="25">
        <f t="shared" si="14"/>
        <v>0.22685708345544864</v>
      </c>
      <c r="T85">
        <f t="shared" si="21"/>
        <v>7.5</v>
      </c>
      <c r="U85" s="25">
        <f t="shared" si="15"/>
        <v>4.4087977351102849E-2</v>
      </c>
      <c r="Z85">
        <f t="shared" si="22"/>
        <v>7.5</v>
      </c>
      <c r="AA85" s="25">
        <f t="shared" si="16"/>
        <v>9.8117649461813505E-2</v>
      </c>
      <c r="AF85">
        <f t="shared" si="23"/>
        <v>7.5</v>
      </c>
      <c r="AG85" s="25">
        <f t="shared" si="17"/>
        <v>1.3192154360522958E-2</v>
      </c>
    </row>
    <row r="86" spans="1:33" x14ac:dyDescent="0.2">
      <c r="A86">
        <f t="shared" si="18"/>
        <v>7.75</v>
      </c>
      <c r="B86" s="25">
        <f t="shared" si="12"/>
        <v>0.18727622244708775</v>
      </c>
      <c r="H86">
        <f t="shared" si="19"/>
        <v>7.75</v>
      </c>
      <c r="I86" s="25">
        <f t="shared" si="13"/>
        <v>9.8220234276722315E-2</v>
      </c>
      <c r="N86">
        <f t="shared" si="20"/>
        <v>7.75</v>
      </c>
      <c r="O86" s="25">
        <f t="shared" si="14"/>
        <v>0.21591231927055696</v>
      </c>
      <c r="T86">
        <f t="shared" si="21"/>
        <v>7.75</v>
      </c>
      <c r="U86" s="25">
        <f t="shared" si="15"/>
        <v>3.9731123626508706E-2</v>
      </c>
      <c r="Z86">
        <f t="shared" si="22"/>
        <v>7.75</v>
      </c>
      <c r="AA86" s="25">
        <f t="shared" si="16"/>
        <v>9.0811051991270861E-2</v>
      </c>
      <c r="AF86">
        <f t="shared" si="23"/>
        <v>7.75</v>
      </c>
      <c r="AG86" s="25">
        <f t="shared" si="17"/>
        <v>1.1419828498858257E-2</v>
      </c>
    </row>
    <row r="87" spans="1:33" x14ac:dyDescent="0.2">
      <c r="A87">
        <f t="shared" si="18"/>
        <v>8</v>
      </c>
      <c r="B87" s="25">
        <f t="shared" si="12"/>
        <v>0.17770379667571792</v>
      </c>
      <c r="H87">
        <f t="shared" si="19"/>
        <v>8</v>
      </c>
      <c r="I87" s="25">
        <f t="shared" si="13"/>
        <v>9.156881536053417E-2</v>
      </c>
      <c r="N87">
        <f t="shared" si="20"/>
        <v>8</v>
      </c>
      <c r="O87" s="25">
        <f t="shared" si="14"/>
        <v>0.20549558736589343</v>
      </c>
      <c r="T87">
        <f t="shared" si="21"/>
        <v>8</v>
      </c>
      <c r="U87" s="25">
        <f t="shared" si="15"/>
        <v>3.5804822073231976E-2</v>
      </c>
      <c r="Z87">
        <f t="shared" si="22"/>
        <v>8</v>
      </c>
      <c r="AA87" s="25">
        <f t="shared" si="16"/>
        <v>8.4048560162163513E-2</v>
      </c>
      <c r="AF87">
        <f t="shared" si="23"/>
        <v>8</v>
      </c>
      <c r="AG87" s="25">
        <f t="shared" si="17"/>
        <v>9.8856092325291349E-3</v>
      </c>
    </row>
    <row r="88" spans="1:33" x14ac:dyDescent="0.2">
      <c r="A88">
        <f t="shared" si="18"/>
        <v>8.25</v>
      </c>
      <c r="B88" s="25">
        <f t="shared" si="12"/>
        <v>0.16859002292275041</v>
      </c>
      <c r="H88">
        <f t="shared" si="19"/>
        <v>8.25</v>
      </c>
      <c r="I88" s="25">
        <f t="shared" si="13"/>
        <v>8.5334901500156102E-2</v>
      </c>
      <c r="N88">
        <f t="shared" si="20"/>
        <v>8.25</v>
      </c>
      <c r="O88" s="25">
        <f t="shared" si="14"/>
        <v>0.19558141272123353</v>
      </c>
      <c r="T88">
        <f t="shared" si="21"/>
        <v>8.25</v>
      </c>
      <c r="U88" s="25">
        <f t="shared" si="15"/>
        <v>3.2266524746369256E-2</v>
      </c>
      <c r="Z88">
        <f t="shared" si="22"/>
        <v>8.25</v>
      </c>
      <c r="AA88" s="25">
        <f t="shared" si="16"/>
        <v>7.7789655668914146E-2</v>
      </c>
      <c r="AF88">
        <f t="shared" si="23"/>
        <v>8.25</v>
      </c>
      <c r="AG88" s="25">
        <f t="shared" si="17"/>
        <v>8.5575076638003574E-3</v>
      </c>
    </row>
    <row r="89" spans="1:33" x14ac:dyDescent="0.2">
      <c r="A89">
        <f t="shared" si="18"/>
        <v>8.5</v>
      </c>
      <c r="B89" s="25">
        <f t="shared" si="12"/>
        <v>0.15991875573208369</v>
      </c>
      <c r="H89">
        <f t="shared" si="19"/>
        <v>8.5</v>
      </c>
      <c r="I89" s="25">
        <f t="shared" si="13"/>
        <v>7.9498064080723477E-2</v>
      </c>
      <c r="N89">
        <f t="shared" si="20"/>
        <v>8.5</v>
      </c>
      <c r="O89" s="25">
        <f t="shared" si="14"/>
        <v>0.18614554936366612</v>
      </c>
      <c r="T89">
        <f t="shared" si="21"/>
        <v>8.5</v>
      </c>
      <c r="U89" s="25">
        <f t="shared" si="15"/>
        <v>2.9077888365947709E-2</v>
      </c>
      <c r="Z89">
        <f t="shared" si="22"/>
        <v>8.5</v>
      </c>
      <c r="AA89" s="25">
        <f t="shared" si="16"/>
        <v>7.1996837511707074E-2</v>
      </c>
      <c r="AF89">
        <f t="shared" si="23"/>
        <v>8.5</v>
      </c>
      <c r="AG89" s="25">
        <f t="shared" si="17"/>
        <v>7.4078325061678E-3</v>
      </c>
    </row>
    <row r="90" spans="1:33" x14ac:dyDescent="0.2">
      <c r="A90">
        <f t="shared" si="18"/>
        <v>8.75</v>
      </c>
      <c r="B90" s="25">
        <f t="shared" si="12"/>
        <v>0.15167323418152331</v>
      </c>
      <c r="H90">
        <f t="shared" si="19"/>
        <v>8.75</v>
      </c>
      <c r="I90" s="25">
        <f t="shared" si="13"/>
        <v>7.4037780169218304E-2</v>
      </c>
      <c r="N90">
        <f t="shared" si="20"/>
        <v>8.75</v>
      </c>
      <c r="O90" s="25">
        <f t="shared" si="14"/>
        <v>0.17716492107196663</v>
      </c>
      <c r="T90">
        <f t="shared" si="21"/>
        <v>8.75</v>
      </c>
      <c r="U90" s="25">
        <f t="shared" si="15"/>
        <v>2.6204358804325787E-2</v>
      </c>
      <c r="Z90">
        <f t="shared" si="22"/>
        <v>8.75</v>
      </c>
      <c r="AA90" s="25">
        <f t="shared" si="16"/>
        <v>6.6635397304613236E-2</v>
      </c>
      <c r="AF90">
        <f t="shared" si="23"/>
        <v>8.75</v>
      </c>
      <c r="AG90" s="25">
        <f t="shared" si="17"/>
        <v>6.4126127133453358E-3</v>
      </c>
    </row>
    <row r="91" spans="1:33" x14ac:dyDescent="0.2">
      <c r="A91">
        <f t="shared" si="18"/>
        <v>9</v>
      </c>
      <c r="B91" s="25">
        <f t="shared" si="12"/>
        <v>0.14383638558878675</v>
      </c>
      <c r="H91">
        <f t="shared" si="19"/>
        <v>9</v>
      </c>
      <c r="I91" s="25">
        <f t="shared" si="13"/>
        <v>6.8933697754668857E-2</v>
      </c>
      <c r="N91">
        <f t="shared" si="20"/>
        <v>9</v>
      </c>
      <c r="O91" s="25">
        <f t="shared" si="14"/>
        <v>0.16861756494169874</v>
      </c>
      <c r="T91">
        <f t="shared" si="21"/>
        <v>9</v>
      </c>
      <c r="U91" s="25">
        <f t="shared" si="15"/>
        <v>2.3614796635301229E-2</v>
      </c>
      <c r="Z91">
        <f t="shared" si="22"/>
        <v>9</v>
      </c>
      <c r="AA91" s="25">
        <f t="shared" si="16"/>
        <v>6.1673211316005984E-2</v>
      </c>
      <c r="AF91">
        <f t="shared" si="23"/>
        <v>9</v>
      </c>
      <c r="AG91" s="25">
        <f t="shared" si="17"/>
        <v>5.5510976762933291E-3</v>
      </c>
    </row>
    <row r="92" spans="1:33" x14ac:dyDescent="0.2">
      <c r="A92">
        <f t="shared" si="18"/>
        <v>9.25</v>
      </c>
      <c r="B92" s="25">
        <f t="shared" si="12"/>
        <v>0.13639106284829652</v>
      </c>
      <c r="H92">
        <f t="shared" si="19"/>
        <v>9.25</v>
      </c>
      <c r="I92" s="25">
        <f t="shared" si="13"/>
        <v>6.4165838914571297E-2</v>
      </c>
      <c r="N92">
        <f t="shared" si="20"/>
        <v>9.25</v>
      </c>
      <c r="O92" s="25">
        <f t="shared" si="14"/>
        <v>0.16048257767302934</v>
      </c>
      <c r="T92">
        <f t="shared" si="21"/>
        <v>9.25</v>
      </c>
      <c r="U92" s="25">
        <f t="shared" si="15"/>
        <v>2.1281139687133892E-2</v>
      </c>
      <c r="Z92">
        <f t="shared" si="22"/>
        <v>9.25</v>
      </c>
      <c r="AA92" s="25">
        <f t="shared" si="16"/>
        <v>5.7080547995253007E-2</v>
      </c>
      <c r="AF92">
        <f t="shared" si="23"/>
        <v>9.25</v>
      </c>
      <c r="AG92" s="25">
        <f t="shared" si="17"/>
        <v>4.8053245672579764E-3</v>
      </c>
    </row>
    <row r="93" spans="1:33" x14ac:dyDescent="0.2">
      <c r="A93">
        <f t="shared" si="18"/>
        <v>9.5</v>
      </c>
      <c r="B93" s="25">
        <f t="shared" si="12"/>
        <v>0.1293202282563386</v>
      </c>
      <c r="H93">
        <f t="shared" si="19"/>
        <v>9.5</v>
      </c>
      <c r="I93" s="25">
        <f t="shared" si="13"/>
        <v>5.9714752544834764E-2</v>
      </c>
      <c r="N93">
        <f t="shared" si="20"/>
        <v>9.5</v>
      </c>
      <c r="O93" s="25">
        <f t="shared" si="14"/>
        <v>0.15274006444989779</v>
      </c>
      <c r="T93">
        <f t="shared" si="21"/>
        <v>9.5</v>
      </c>
      <c r="U93" s="25">
        <f t="shared" si="15"/>
        <v>1.9178098942689806E-2</v>
      </c>
      <c r="Z93">
        <f t="shared" si="22"/>
        <v>9.5</v>
      </c>
      <c r="AA93" s="25">
        <f t="shared" si="16"/>
        <v>5.2829889832456095E-2</v>
      </c>
      <c r="AF93">
        <f t="shared" si="23"/>
        <v>9.5</v>
      </c>
      <c r="AG93" s="25">
        <f t="shared" si="17"/>
        <v>4.1597438098246288E-3</v>
      </c>
    </row>
    <row r="94" spans="1:33" x14ac:dyDescent="0.2">
      <c r="A94">
        <f t="shared" si="18"/>
        <v>9.75</v>
      </c>
      <c r="B94" s="25">
        <f t="shared" si="12"/>
        <v>0.12260709426457589</v>
      </c>
      <c r="H94">
        <f t="shared" si="19"/>
        <v>9.75</v>
      </c>
      <c r="I94" s="25">
        <f t="shared" si="13"/>
        <v>5.5561626255580102E-2</v>
      </c>
      <c r="N94">
        <f t="shared" si="20"/>
        <v>9.75</v>
      </c>
      <c r="O94" s="25">
        <f t="shared" si="14"/>
        <v>0.14537109028552003</v>
      </c>
      <c r="T94">
        <f t="shared" si="21"/>
        <v>9.75</v>
      </c>
      <c r="U94" s="25">
        <f t="shared" si="15"/>
        <v>1.7282884491283304E-2</v>
      </c>
      <c r="Z94">
        <f t="shared" si="22"/>
        <v>9.75</v>
      </c>
      <c r="AA94" s="25">
        <f t="shared" si="16"/>
        <v>4.8895768483889768E-2</v>
      </c>
      <c r="AF94">
        <f t="shared" si="23"/>
        <v>9.75</v>
      </c>
      <c r="AG94" s="25">
        <f t="shared" si="17"/>
        <v>3.6008948659316175E-3</v>
      </c>
    </row>
    <row r="95" spans="1:33" x14ac:dyDescent="0.2">
      <c r="A95">
        <f t="shared" si="18"/>
        <v>10</v>
      </c>
      <c r="B95" s="25">
        <f t="shared" si="12"/>
        <v>0.11623522963521099</v>
      </c>
      <c r="H95">
        <f t="shared" si="19"/>
        <v>10</v>
      </c>
      <c r="I95" s="25">
        <f t="shared" si="13"/>
        <v>5.1688365346701674E-2</v>
      </c>
      <c r="N95">
        <f t="shared" si="20"/>
        <v>10</v>
      </c>
      <c r="O95" s="25">
        <f t="shared" si="14"/>
        <v>0.13835763371523813</v>
      </c>
      <c r="T95">
        <f t="shared" si="21"/>
        <v>10</v>
      </c>
      <c r="U95" s="25">
        <f t="shared" si="15"/>
        <v>1.5574958562454213E-2</v>
      </c>
      <c r="Z95">
        <f t="shared" si="22"/>
        <v>10</v>
      </c>
      <c r="AA95" s="25">
        <f t="shared" si="16"/>
        <v>4.5254612175272033E-2</v>
      </c>
      <c r="AF95">
        <f t="shared" si="23"/>
        <v>10</v>
      </c>
      <c r="AG95" s="25">
        <f t="shared" si="17"/>
        <v>3.1171255799138588E-3</v>
      </c>
    </row>
    <row r="96" spans="1:33" x14ac:dyDescent="0.2">
      <c r="A96">
        <f t="shared" si="18"/>
        <v>10.25</v>
      </c>
      <c r="B96" s="25">
        <f t="shared" si="12"/>
        <v>0.11018863787139041</v>
      </c>
      <c r="H96">
        <f t="shared" si="19"/>
        <v>10.25</v>
      </c>
      <c r="I96" s="25">
        <f t="shared" si="13"/>
        <v>4.8077645376840422E-2</v>
      </c>
      <c r="N96">
        <f t="shared" si="20"/>
        <v>10.25</v>
      </c>
      <c r="O96" s="25">
        <f t="shared" si="14"/>
        <v>0.13168254272346716</v>
      </c>
      <c r="T96">
        <f t="shared" si="21"/>
        <v>10.25</v>
      </c>
      <c r="U96" s="25">
        <f t="shared" si="15"/>
        <v>1.4035812965394285E-2</v>
      </c>
      <c r="Z96">
        <f t="shared" si="22"/>
        <v>10.25</v>
      </c>
      <c r="AA96" s="25">
        <f t="shared" si="16"/>
        <v>4.1884604468565609E-2</v>
      </c>
      <c r="AF96">
        <f t="shared" si="23"/>
        <v>10.25</v>
      </c>
      <c r="AG96" s="25">
        <f t="shared" si="17"/>
        <v>2.6983492278215906E-3</v>
      </c>
    </row>
    <row r="97" spans="1:33" x14ac:dyDescent="0.2">
      <c r="A97">
        <f t="shared" si="18"/>
        <v>10.5</v>
      </c>
      <c r="B97" s="25">
        <f t="shared" si="12"/>
        <v>0.10445181349542737</v>
      </c>
      <c r="H97">
        <f t="shared" si="19"/>
        <v>10.5</v>
      </c>
      <c r="I97" s="25">
        <f t="shared" si="13"/>
        <v>4.4712943678726823E-2</v>
      </c>
      <c r="N97">
        <f t="shared" si="20"/>
        <v>10.5</v>
      </c>
      <c r="O97" s="25">
        <f t="shared" si="14"/>
        <v>0.12532949279695554</v>
      </c>
      <c r="T97">
        <f t="shared" si="21"/>
        <v>10.5</v>
      </c>
      <c r="U97" s="25">
        <f t="shared" si="15"/>
        <v>1.2648768522212197E-2</v>
      </c>
      <c r="Z97">
        <f t="shared" si="22"/>
        <v>10.5</v>
      </c>
      <c r="AA97" s="25">
        <f t="shared" si="16"/>
        <v>3.8765553546093144E-2</v>
      </c>
      <c r="AF97">
        <f t="shared" si="23"/>
        <v>10.5</v>
      </c>
      <c r="AG97" s="25">
        <f t="shared" si="17"/>
        <v>2.3358342064250721E-3</v>
      </c>
    </row>
    <row r="98" spans="1:33" x14ac:dyDescent="0.2">
      <c r="A98">
        <f t="shared" si="18"/>
        <v>10.75</v>
      </c>
      <c r="B98" s="25">
        <f t="shared" si="12"/>
        <v>9.9009780689500518E-2</v>
      </c>
      <c r="H98">
        <f t="shared" si="19"/>
        <v>10.75</v>
      </c>
      <c r="I98" s="25">
        <f t="shared" si="13"/>
        <v>4.1578554212296434E-2</v>
      </c>
      <c r="N98">
        <f t="shared" si="20"/>
        <v>10.75</v>
      </c>
      <c r="O98" s="25">
        <f t="shared" si="14"/>
        <v>0.11928294700177371</v>
      </c>
      <c r="T98">
        <f t="shared" si="21"/>
        <v>10.75</v>
      </c>
      <c r="U98" s="25">
        <f t="shared" si="15"/>
        <v>1.1398794321566529E-2</v>
      </c>
      <c r="Z98">
        <f t="shared" si="22"/>
        <v>10.75</v>
      </c>
      <c r="AA98" s="25">
        <f t="shared" si="16"/>
        <v>3.5878771228765982E-2</v>
      </c>
      <c r="AF98">
        <f t="shared" si="23"/>
        <v>10.75</v>
      </c>
      <c r="AG98" s="25">
        <f t="shared" si="17"/>
        <v>2.0220219768625849E-3</v>
      </c>
    </row>
    <row r="99" spans="1:33" x14ac:dyDescent="0.2">
      <c r="A99">
        <f t="shared" si="18"/>
        <v>11</v>
      </c>
      <c r="B99" s="25">
        <f t="shared" si="12"/>
        <v>9.3848117953392998E-2</v>
      </c>
      <c r="H99">
        <f t="shared" si="19"/>
        <v>11</v>
      </c>
      <c r="I99" s="25">
        <f t="shared" si="13"/>
        <v>3.8659589350905792E-2</v>
      </c>
      <c r="N99">
        <f t="shared" si="20"/>
        <v>11</v>
      </c>
      <c r="O99" s="25">
        <f t="shared" si="14"/>
        <v>0.11352811798639616</v>
      </c>
      <c r="T99">
        <f t="shared" si="21"/>
        <v>11</v>
      </c>
      <c r="U99" s="25">
        <f t="shared" si="15"/>
        <v>1.0272344833981734E-2</v>
      </c>
      <c r="Z99">
        <f t="shared" si="22"/>
        <v>11</v>
      </c>
      <c r="AA99" s="25">
        <f t="shared" si="16"/>
        <v>3.3206961003549515E-2</v>
      </c>
      <c r="AF99">
        <f t="shared" si="23"/>
        <v>11</v>
      </c>
      <c r="AG99" s="25">
        <f t="shared" si="17"/>
        <v>1.7503694670062736E-3</v>
      </c>
    </row>
    <row r="100" spans="1:33" x14ac:dyDescent="0.2">
      <c r="A100">
        <f t="shared" si="18"/>
        <v>11.25</v>
      </c>
      <c r="B100" s="25">
        <f t="shared" si="12"/>
        <v>8.8952971734741051E-2</v>
      </c>
      <c r="H100">
        <f t="shared" si="19"/>
        <v>11.25</v>
      </c>
      <c r="I100" s="25">
        <f t="shared" si="13"/>
        <v>3.5941971537383516E-2</v>
      </c>
      <c r="N100">
        <f t="shared" si="20"/>
        <v>11.25</v>
      </c>
      <c r="O100" s="25">
        <f t="shared" si="14"/>
        <v>0.10805093181795244</v>
      </c>
      <c r="T100">
        <f t="shared" si="21"/>
        <v>11.25</v>
      </c>
      <c r="U100" s="25">
        <f t="shared" si="15"/>
        <v>9.2572131237235646E-3</v>
      </c>
      <c r="Z100">
        <f t="shared" si="22"/>
        <v>11.25</v>
      </c>
      <c r="AA100" s="25">
        <f t="shared" si="16"/>
        <v>3.0734114389267621E-2</v>
      </c>
      <c r="AF100">
        <f t="shared" si="23"/>
        <v>11.25</v>
      </c>
      <c r="AG100" s="25">
        <f t="shared" si="17"/>
        <v>1.5152126465913477E-3</v>
      </c>
    </row>
    <row r="101" spans="1:33" x14ac:dyDescent="0.2">
      <c r="A101">
        <f t="shared" si="18"/>
        <v>11.5</v>
      </c>
      <c r="B101" s="25">
        <f t="shared" si="12"/>
        <v>8.4311061419165279E-2</v>
      </c>
      <c r="H101">
        <f t="shared" si="19"/>
        <v>11.5</v>
      </c>
      <c r="I101" s="25">
        <f t="shared" si="13"/>
        <v>3.3412417202245449E-2</v>
      </c>
      <c r="N101">
        <f t="shared" si="20"/>
        <v>11.5</v>
      </c>
      <c r="O101" s="25">
        <f t="shared" si="14"/>
        <v>0.10283799356320521</v>
      </c>
      <c r="T101">
        <f t="shared" si="21"/>
        <v>11.5</v>
      </c>
      <c r="U101" s="25">
        <f t="shared" si="15"/>
        <v>8.3423985665425308E-3</v>
      </c>
      <c r="Z101">
        <f t="shared" si="22"/>
        <v>11.5</v>
      </c>
      <c r="AA101" s="25">
        <f t="shared" si="16"/>
        <v>2.8445415019809253E-2</v>
      </c>
      <c r="AF101">
        <f t="shared" si="23"/>
        <v>11.5</v>
      </c>
      <c r="AG101" s="25">
        <f t="shared" si="17"/>
        <v>1.311648430612237E-3</v>
      </c>
    </row>
    <row r="102" spans="1:33" x14ac:dyDescent="0.2">
      <c r="A102">
        <f t="shared" si="18"/>
        <v>11.75</v>
      </c>
      <c r="B102" s="25">
        <f t="shared" si="12"/>
        <v>7.9909677606157456E-2</v>
      </c>
      <c r="H102">
        <f t="shared" si="19"/>
        <v>11.75</v>
      </c>
      <c r="I102" s="25">
        <f t="shared" si="13"/>
        <v>3.1058414886804508E-2</v>
      </c>
      <c r="N102">
        <f t="shared" si="20"/>
        <v>11.75</v>
      </c>
      <c r="O102" s="25">
        <f t="shared" si="14"/>
        <v>9.7876554530080484E-2</v>
      </c>
      <c r="T102">
        <f t="shared" si="21"/>
        <v>11.75</v>
      </c>
      <c r="U102" s="25">
        <f t="shared" si="15"/>
        <v>7.5179876397894899E-3</v>
      </c>
      <c r="Z102">
        <f t="shared" si="22"/>
        <v>11.75</v>
      </c>
      <c r="AA102" s="25">
        <f t="shared" si="16"/>
        <v>2.6327149870039618E-2</v>
      </c>
      <c r="AF102">
        <f t="shared" si="23"/>
        <v>11.75</v>
      </c>
      <c r="AG102" s="25">
        <f t="shared" si="17"/>
        <v>1.1354324486387035E-3</v>
      </c>
    </row>
    <row r="103" spans="1:33" x14ac:dyDescent="0.2">
      <c r="A103">
        <f t="shared" si="18"/>
        <v>12</v>
      </c>
      <c r="B103" s="25">
        <f t="shared" si="12"/>
        <v>7.5736675221820898E-2</v>
      </c>
      <c r="H103">
        <f t="shared" si="19"/>
        <v>12</v>
      </c>
      <c r="I103" s="25">
        <f t="shared" si="13"/>
        <v>2.8868199142995727E-2</v>
      </c>
      <c r="N103">
        <f t="shared" si="20"/>
        <v>12</v>
      </c>
      <c r="O103" s="25">
        <f t="shared" si="14"/>
        <v>9.3154481089637101E-2</v>
      </c>
      <c r="T103">
        <f t="shared" si="21"/>
        <v>12</v>
      </c>
      <c r="U103" s="25">
        <f t="shared" si="15"/>
        <v>6.775046493067774E-3</v>
      </c>
      <c r="Z103">
        <f t="shared" si="22"/>
        <v>12</v>
      </c>
      <c r="AA103" s="25">
        <f t="shared" si="16"/>
        <v>2.4366627092515334E-2</v>
      </c>
      <c r="AF103">
        <f t="shared" si="23"/>
        <v>12</v>
      </c>
      <c r="AG103" s="25">
        <f t="shared" si="17"/>
        <v>9.8289054851376689E-4</v>
      </c>
    </row>
    <row r="104" spans="1:33" x14ac:dyDescent="0.2">
      <c r="A104">
        <f t="shared" si="18"/>
        <v>12.25</v>
      </c>
      <c r="B104" s="25">
        <f t="shared" si="12"/>
        <v>7.1780462715337875E-2</v>
      </c>
      <c r="H104">
        <f t="shared" si="19"/>
        <v>12.25</v>
      </c>
      <c r="I104" s="25">
        <f t="shared" si="13"/>
        <v>2.683072147611228E-2</v>
      </c>
      <c r="N104">
        <f t="shared" si="20"/>
        <v>12.25</v>
      </c>
      <c r="O104" s="25">
        <f t="shared" si="14"/>
        <v>8.8660225002225784E-2</v>
      </c>
      <c r="T104">
        <f t="shared" si="21"/>
        <v>12.25</v>
      </c>
      <c r="U104" s="25">
        <f t="shared" si="15"/>
        <v>6.1055241352478695E-3</v>
      </c>
      <c r="Z104">
        <f t="shared" si="22"/>
        <v>12.25</v>
      </c>
      <c r="AA104" s="25">
        <f t="shared" si="16"/>
        <v>2.25520999727119E-2</v>
      </c>
      <c r="AF104">
        <f t="shared" si="23"/>
        <v>12.25</v>
      </c>
      <c r="AG104" s="25">
        <f t="shared" si="17"/>
        <v>8.5084218926096496E-4</v>
      </c>
    </row>
    <row r="105" spans="1:33" x14ac:dyDescent="0.2">
      <c r="A105">
        <f t="shared" si="18"/>
        <v>12.5</v>
      </c>
      <c r="B105" s="25">
        <f t="shared" si="12"/>
        <v>6.8029988339206482E-2</v>
      </c>
      <c r="H105">
        <f t="shared" si="19"/>
        <v>12.5</v>
      </c>
      <c r="I105" s="25">
        <f t="shared" si="13"/>
        <v>2.4935619345159379E-2</v>
      </c>
      <c r="N105">
        <f t="shared" si="20"/>
        <v>12.5</v>
      </c>
      <c r="O105" s="25">
        <f t="shared" si="14"/>
        <v>8.4382795175268852E-2</v>
      </c>
      <c r="T105">
        <f t="shared" si="21"/>
        <v>12.5</v>
      </c>
      <c r="U105" s="25">
        <f t="shared" si="15"/>
        <v>5.5021651887166437E-3</v>
      </c>
      <c r="Z105">
        <f t="shared" si="22"/>
        <v>12.5</v>
      </c>
      <c r="AA105" s="25">
        <f t="shared" si="16"/>
        <v>2.0872696547131763E-2</v>
      </c>
      <c r="AF105">
        <f t="shared" si="23"/>
        <v>12.5</v>
      </c>
      <c r="AG105" s="25">
        <f t="shared" si="17"/>
        <v>7.3653412592180603E-4</v>
      </c>
    </row>
    <row r="106" spans="1:33" x14ac:dyDescent="0.2">
      <c r="A106">
        <f t="shared" si="18"/>
        <v>12.75</v>
      </c>
      <c r="B106" s="25">
        <f t="shared" si="12"/>
        <v>6.4474724313131768E-2</v>
      </c>
      <c r="H106">
        <f t="shared" si="19"/>
        <v>12.75</v>
      </c>
      <c r="I106" s="25">
        <f t="shared" si="13"/>
        <v>2.3173184028916303E-2</v>
      </c>
      <c r="N106">
        <f t="shared" si="20"/>
        <v>12.75</v>
      </c>
      <c r="O106" s="25">
        <f t="shared" si="14"/>
        <v>8.0311730783591162E-2</v>
      </c>
      <c r="T106">
        <f t="shared" si="21"/>
        <v>12.75</v>
      </c>
      <c r="U106" s="25">
        <f t="shared" si="15"/>
        <v>4.9584312654094827E-3</v>
      </c>
      <c r="Z106">
        <f t="shared" si="22"/>
        <v>12.75</v>
      </c>
      <c r="AA106" s="25">
        <f t="shared" si="16"/>
        <v>1.9318354462591395E-2</v>
      </c>
      <c r="AF106">
        <f t="shared" si="23"/>
        <v>12.75</v>
      </c>
      <c r="AG106" s="25">
        <f t="shared" si="17"/>
        <v>6.3758300363384068E-4</v>
      </c>
    </row>
    <row r="107" spans="1:33" x14ac:dyDescent="0.2">
      <c r="A107">
        <f t="shared" si="18"/>
        <v>13</v>
      </c>
      <c r="B107" s="25">
        <f t="shared" si="12"/>
        <v>6.1104649509257758E-2</v>
      </c>
      <c r="H107">
        <f t="shared" si="19"/>
        <v>13</v>
      </c>
      <c r="I107" s="25">
        <f t="shared" si="13"/>
        <v>2.1534327996348576E-2</v>
      </c>
      <c r="N107">
        <f t="shared" si="20"/>
        <v>13</v>
      </c>
      <c r="O107" s="25">
        <f t="shared" si="14"/>
        <v>7.6437075686565992E-2</v>
      </c>
      <c r="T107">
        <f t="shared" si="21"/>
        <v>13</v>
      </c>
      <c r="U107" s="25">
        <f t="shared" si="15"/>
        <v>4.4684301126053415E-3</v>
      </c>
      <c r="Z107">
        <f t="shared" si="22"/>
        <v>13</v>
      </c>
      <c r="AA107" s="25">
        <f t="shared" si="16"/>
        <v>1.7879760686388566E-2</v>
      </c>
      <c r="AF107">
        <f t="shared" si="23"/>
        <v>13</v>
      </c>
      <c r="AG107" s="25">
        <f t="shared" si="17"/>
        <v>5.5192566401995522E-4</v>
      </c>
    </row>
    <row r="108" spans="1:33" x14ac:dyDescent="0.2">
      <c r="A108">
        <f t="shared" si="18"/>
        <v>13.25</v>
      </c>
      <c r="B108" s="25">
        <f t="shared" si="12"/>
        <v>5.7910231165089268E-2</v>
      </c>
      <c r="H108">
        <f t="shared" si="19"/>
        <v>13.25</v>
      </c>
      <c r="I108" s="25">
        <f t="shared" si="13"/>
        <v>2.0010552281332385E-2</v>
      </c>
      <c r="N108">
        <f t="shared" si="20"/>
        <v>13.25</v>
      </c>
      <c r="O108" s="25">
        <f t="shared" si="14"/>
        <v>7.2749354079510803E-2</v>
      </c>
      <c r="T108">
        <f t="shared" si="21"/>
        <v>13.25</v>
      </c>
      <c r="U108" s="25">
        <f t="shared" si="15"/>
        <v>4.0268517606625049E-3</v>
      </c>
      <c r="Z108">
        <f t="shared" si="22"/>
        <v>13.25</v>
      </c>
      <c r="AA108" s="25">
        <f t="shared" si="16"/>
        <v>1.6548295706115893E-2</v>
      </c>
      <c r="AF108">
        <f t="shared" si="23"/>
        <v>13.25</v>
      </c>
      <c r="AG108" s="25">
        <f t="shared" si="17"/>
        <v>4.7777612776329692E-4</v>
      </c>
    </row>
    <row r="109" spans="1:33" x14ac:dyDescent="0.2">
      <c r="A109">
        <f t="shared" si="18"/>
        <v>13.5</v>
      </c>
      <c r="B109" s="25">
        <f t="shared" si="12"/>
        <v>5.4882406024202419E-2</v>
      </c>
      <c r="H109">
        <f t="shared" si="19"/>
        <v>13.5</v>
      </c>
      <c r="I109" s="25">
        <f t="shared" si="13"/>
        <v>1.8593914248425842E-2</v>
      </c>
      <c r="N109">
        <f t="shared" si="20"/>
        <v>13.5</v>
      </c>
      <c r="O109" s="25">
        <f t="shared" si="14"/>
        <v>6.9239547319785807E-2</v>
      </c>
      <c r="T109">
        <f t="shared" si="21"/>
        <v>13.5</v>
      </c>
      <c r="U109" s="25">
        <f t="shared" si="15"/>
        <v>3.6289109807507202E-3</v>
      </c>
      <c r="Z109">
        <f t="shared" si="22"/>
        <v>13.5</v>
      </c>
      <c r="AA109" s="25">
        <f t="shared" si="16"/>
        <v>1.5315981884786981E-2</v>
      </c>
      <c r="AF109">
        <f t="shared" si="23"/>
        <v>13.5</v>
      </c>
      <c r="AG109" s="25">
        <f t="shared" si="17"/>
        <v>4.1358835644257522E-4</v>
      </c>
    </row>
    <row r="110" spans="1:33" x14ac:dyDescent="0.2">
      <c r="A110">
        <f t="shared" si="18"/>
        <v>13.75</v>
      </c>
      <c r="B110" s="25">
        <f t="shared" si="12"/>
        <v>5.2012561218979549E-2</v>
      </c>
      <c r="H110">
        <f t="shared" si="19"/>
        <v>13.75</v>
      </c>
      <c r="I110" s="25">
        <f t="shared" si="13"/>
        <v>1.7276996044228811E-2</v>
      </c>
      <c r="N110">
        <f t="shared" si="20"/>
        <v>13.75</v>
      </c>
      <c r="O110" s="25">
        <f t="shared" si="14"/>
        <v>6.5899071870922324E-2</v>
      </c>
      <c r="T110">
        <f t="shared" si="21"/>
        <v>13.75</v>
      </c>
      <c r="U110" s="25">
        <f t="shared" si="15"/>
        <v>3.2702954290143968E-3</v>
      </c>
      <c r="Z110">
        <f t="shared" si="22"/>
        <v>13.75</v>
      </c>
      <c r="AA110" s="25">
        <f t="shared" si="16"/>
        <v>1.417543566183844E-2</v>
      </c>
      <c r="AF110">
        <f t="shared" si="23"/>
        <v>13.75</v>
      </c>
      <c r="AG110" s="25">
        <f t="shared" si="17"/>
        <v>3.5802401720166351E-4</v>
      </c>
    </row>
    <row r="111" spans="1:33" x14ac:dyDescent="0.2">
      <c r="A111">
        <f t="shared" si="18"/>
        <v>14</v>
      </c>
      <c r="B111" s="25">
        <f t="shared" si="12"/>
        <v>4.9292515140305464E-2</v>
      </c>
      <c r="H111">
        <f t="shared" si="19"/>
        <v>14</v>
      </c>
      <c r="I111" s="25">
        <f t="shared" si="13"/>
        <v>1.6052873954050306E-2</v>
      </c>
      <c r="N111">
        <f t="shared" si="20"/>
        <v>14</v>
      </c>
      <c r="O111" s="25">
        <f t="shared" si="14"/>
        <v>6.2719758310840715E-2</v>
      </c>
      <c r="T111">
        <f t="shared" si="21"/>
        <v>14</v>
      </c>
      <c r="U111" s="25">
        <f t="shared" si="15"/>
        <v>2.9471189152234277E-3</v>
      </c>
      <c r="Z111">
        <f t="shared" si="22"/>
        <v>14</v>
      </c>
      <c r="AA111" s="25">
        <f t="shared" si="16"/>
        <v>1.3119823313614191E-2</v>
      </c>
      <c r="AF111">
        <f t="shared" si="23"/>
        <v>14</v>
      </c>
      <c r="AG111" s="25">
        <f t="shared" si="17"/>
        <v>3.0992457813791032E-4</v>
      </c>
    </row>
    <row r="112" spans="1:33" x14ac:dyDescent="0.2">
      <c r="A112">
        <f t="shared" si="18"/>
        <v>14.25</v>
      </c>
      <c r="B112" s="25">
        <f t="shared" si="12"/>
        <v>4.6714498483316803E-2</v>
      </c>
      <c r="H112">
        <f t="shared" si="19"/>
        <v>14.25</v>
      </c>
      <c r="I112" s="25">
        <f t="shared" si="13"/>
        <v>1.4915088823106208E-2</v>
      </c>
      <c r="N112">
        <f t="shared" si="20"/>
        <v>14.25</v>
      </c>
      <c r="O112" s="25">
        <f t="shared" si="14"/>
        <v>5.969383135282106E-2</v>
      </c>
      <c r="T112">
        <f t="shared" si="21"/>
        <v>14.25</v>
      </c>
      <c r="U112" s="25">
        <f t="shared" si="15"/>
        <v>2.6558792895005714E-3</v>
      </c>
      <c r="Z112">
        <f t="shared" si="22"/>
        <v>14.25</v>
      </c>
      <c r="AA112" s="25">
        <f t="shared" si="16"/>
        <v>1.2142820008265665E-2</v>
      </c>
      <c r="AF112">
        <f t="shared" si="23"/>
        <v>14.25</v>
      </c>
      <c r="AG112" s="25">
        <f t="shared" si="17"/>
        <v>2.6828715259026359E-4</v>
      </c>
    </row>
    <row r="113" spans="1:33" x14ac:dyDescent="0.2">
      <c r="A113">
        <f t="shared" si="18"/>
        <v>14.5</v>
      </c>
      <c r="B113" s="25">
        <f t="shared" si="12"/>
        <v>4.4271135613372301E-2</v>
      </c>
      <c r="H113">
        <f t="shared" si="19"/>
        <v>14.5</v>
      </c>
      <c r="I113" s="25">
        <f t="shared" si="13"/>
        <v>1.3857617652775614E-2</v>
      </c>
      <c r="N113">
        <f t="shared" si="20"/>
        <v>14.5</v>
      </c>
      <c r="O113" s="25">
        <f t="shared" si="14"/>
        <v>5.681389083036599E-2</v>
      </c>
      <c r="T113">
        <f t="shared" si="21"/>
        <v>14.5</v>
      </c>
      <c r="U113" s="25">
        <f t="shared" si="15"/>
        <v>2.3934204907586167E-3</v>
      </c>
      <c r="Z113">
        <f t="shared" si="22"/>
        <v>14.5</v>
      </c>
      <c r="AA113" s="25">
        <f t="shared" si="16"/>
        <v>1.123857190974005E-2</v>
      </c>
      <c r="AF113">
        <f t="shared" si="23"/>
        <v>14.5</v>
      </c>
      <c r="AG113" s="25">
        <f t="shared" si="17"/>
        <v>2.3224358867389533E-4</v>
      </c>
    </row>
    <row r="114" spans="1:33" x14ac:dyDescent="0.2">
      <c r="A114">
        <f t="shared" si="18"/>
        <v>14.75</v>
      </c>
      <c r="B114" s="25">
        <f t="shared" si="12"/>
        <v>4.1955426360351648E-2</v>
      </c>
      <c r="H114">
        <f t="shared" si="19"/>
        <v>14.75</v>
      </c>
      <c r="I114" s="25">
        <f t="shared" si="13"/>
        <v>1.2874846443460347E-2</v>
      </c>
      <c r="N114">
        <f t="shared" si="20"/>
        <v>14.75</v>
      </c>
      <c r="O114" s="25">
        <f t="shared" si="14"/>
        <v>5.4072893599452332E-2</v>
      </c>
      <c r="T114">
        <f t="shared" si="21"/>
        <v>14.75</v>
      </c>
      <c r="U114" s="25">
        <f t="shared" si="15"/>
        <v>2.1568983455797159E-3</v>
      </c>
      <c r="Z114">
        <f t="shared" si="22"/>
        <v>14.75</v>
      </c>
      <c r="AA114" s="25">
        <f t="shared" si="16"/>
        <v>1.0401661103798077E-2</v>
      </c>
      <c r="AF114">
        <f t="shared" si="23"/>
        <v>14.75</v>
      </c>
      <c r="AG114" s="25">
        <f t="shared" si="17"/>
        <v>2.0104236807233096E-4</v>
      </c>
    </row>
    <row r="115" spans="1:33" x14ac:dyDescent="0.2">
      <c r="A115">
        <f t="shared" si="18"/>
        <v>15</v>
      </c>
      <c r="B115" s="25">
        <f t="shared" si="12"/>
        <v>3.9760728320519079E-2</v>
      </c>
      <c r="H115">
        <f t="shared" si="19"/>
        <v>15</v>
      </c>
      <c r="I115" s="25">
        <f t="shared" si="13"/>
        <v>1.1961544324581651E-2</v>
      </c>
      <c r="N115">
        <f t="shared" si="20"/>
        <v>15</v>
      </c>
      <c r="O115" s="25">
        <f t="shared" si="14"/>
        <v>5.1464136313912397E-2</v>
      </c>
      <c r="T115">
        <f t="shared" si="21"/>
        <v>15</v>
      </c>
      <c r="U115" s="25">
        <f t="shared" si="15"/>
        <v>1.9437497469113577E-3</v>
      </c>
      <c r="Z115">
        <f t="shared" si="22"/>
        <v>15</v>
      </c>
      <c r="AA115" s="25">
        <f t="shared" si="16"/>
        <v>9.6270731359113133E-3</v>
      </c>
      <c r="AF115">
        <f t="shared" si="23"/>
        <v>15</v>
      </c>
      <c r="AG115" s="25">
        <f t="shared" si="17"/>
        <v>1.740329366718649E-4</v>
      </c>
    </row>
    <row r="116" spans="1:33" x14ac:dyDescent="0.2">
      <c r="A116">
        <f t="shared" si="18"/>
        <v>15.25</v>
      </c>
      <c r="B116" s="25">
        <f t="shared" si="12"/>
        <v>3.7680739722143128E-2</v>
      </c>
      <c r="H116">
        <f t="shared" si="19"/>
        <v>15.25</v>
      </c>
      <c r="I116" s="25">
        <f t="shared" si="13"/>
        <v>1.1112838987776794E-2</v>
      </c>
      <c r="N116">
        <f t="shared" si="20"/>
        <v>15.25</v>
      </c>
      <c r="O116" s="25">
        <f t="shared" si="14"/>
        <v>4.8981239031820223E-2</v>
      </c>
      <c r="T116">
        <f t="shared" si="21"/>
        <v>15.25</v>
      </c>
      <c r="U116" s="25">
        <f t="shared" si="15"/>
        <v>1.7516648785793824E-3</v>
      </c>
      <c r="Z116">
        <f t="shared" si="22"/>
        <v>15.25</v>
      </c>
      <c r="AA116" s="25">
        <f t="shared" si="16"/>
        <v>8.910166966538036E-3</v>
      </c>
      <c r="AF116">
        <f t="shared" si="23"/>
        <v>15.25</v>
      </c>
      <c r="AG116" s="25">
        <f t="shared" si="17"/>
        <v>1.5065214032763719E-4</v>
      </c>
    </row>
    <row r="117" spans="1:33" x14ac:dyDescent="0.2">
      <c r="A117">
        <f t="shared" si="18"/>
        <v>15.5</v>
      </c>
      <c r="B117" s="25">
        <f t="shared" si="12"/>
        <v>3.5709482892738467E-2</v>
      </c>
      <c r="H117">
        <f t="shared" si="19"/>
        <v>15.5</v>
      </c>
      <c r="I117" s="25">
        <f t="shared" si="13"/>
        <v>1.0324193420234945E-2</v>
      </c>
      <c r="N117">
        <f t="shared" si="20"/>
        <v>15.5</v>
      </c>
      <c r="O117" s="25">
        <f t="shared" si="14"/>
        <v>4.6618129612790916E-2</v>
      </c>
      <c r="T117">
        <f t="shared" si="21"/>
        <v>15.5</v>
      </c>
      <c r="U117" s="25">
        <f t="shared" si="15"/>
        <v>1.5785621846249186E-3</v>
      </c>
      <c r="Z117">
        <f t="shared" si="22"/>
        <v>15.5</v>
      </c>
      <c r="AA117" s="25">
        <f t="shared" si="16"/>
        <v>8.2466471637613007E-3</v>
      </c>
      <c r="AF117">
        <f t="shared" si="23"/>
        <v>15.5</v>
      </c>
      <c r="AG117" s="25">
        <f t="shared" si="17"/>
        <v>1.3041248294333525E-4</v>
      </c>
    </row>
    <row r="118" spans="1:33" x14ac:dyDescent="0.2">
      <c r="A118">
        <f t="shared" si="18"/>
        <v>15.75</v>
      </c>
      <c r="B118" s="25">
        <f t="shared" si="12"/>
        <v>3.3841288351289793E-2</v>
      </c>
      <c r="H118">
        <f t="shared" si="19"/>
        <v>15.75</v>
      </c>
      <c r="I118" s="25">
        <f t="shared" si="13"/>
        <v>9.5913839203543311E-3</v>
      </c>
      <c r="N118">
        <f t="shared" si="20"/>
        <v>15.75</v>
      </c>
      <c r="O118" s="25">
        <f t="shared" si="14"/>
        <v>4.4369028868035412E-2</v>
      </c>
      <c r="T118">
        <f t="shared" si="21"/>
        <v>15.75</v>
      </c>
      <c r="U118" s="25">
        <f t="shared" si="15"/>
        <v>1.4225658122167268E-3</v>
      </c>
      <c r="Z118">
        <f t="shared" si="22"/>
        <v>15.75</v>
      </c>
      <c r="AA118" s="25">
        <f t="shared" si="16"/>
        <v>7.632538166677692E-3</v>
      </c>
      <c r="AF118">
        <f t="shared" si="23"/>
        <v>15.75</v>
      </c>
      <c r="AG118" s="25">
        <f t="shared" si="17"/>
        <v>1.1289196204221241E-4</v>
      </c>
    </row>
    <row r="119" spans="1:33" x14ac:dyDescent="0.2">
      <c r="A119">
        <f t="shared" si="18"/>
        <v>16</v>
      </c>
      <c r="B119" s="25">
        <f t="shared" si="12"/>
        <v>3.2070779537399563E-2</v>
      </c>
      <c r="H119">
        <f t="shared" si="19"/>
        <v>16</v>
      </c>
      <c r="I119" s="25">
        <f t="shared" si="13"/>
        <v>8.9104793666971473E-3</v>
      </c>
      <c r="N119">
        <f t="shared" si="20"/>
        <v>16</v>
      </c>
      <c r="O119" s="25">
        <f t="shared" si="14"/>
        <v>4.2228436426853547E-2</v>
      </c>
      <c r="T119">
        <f t="shared" si="21"/>
        <v>16</v>
      </c>
      <c r="U119" s="25">
        <f t="shared" si="15"/>
        <v>1.2819852836957995E-3</v>
      </c>
      <c r="Z119">
        <f t="shared" si="22"/>
        <v>16</v>
      </c>
      <c r="AA119" s="25">
        <f t="shared" si="16"/>
        <v>7.0641604653328199E-3</v>
      </c>
      <c r="AF119">
        <f t="shared" si="23"/>
        <v>16</v>
      </c>
      <c r="AG119" s="25">
        <f t="shared" si="17"/>
        <v>9.7725269898265267E-5</v>
      </c>
    </row>
    <row r="120" spans="1:33" x14ac:dyDescent="0.2">
      <c r="A120">
        <f t="shared" si="18"/>
        <v>16.25</v>
      </c>
      <c r="B120" s="25">
        <f t="shared" ref="B120:B127" si="24">+(1-EXP(-$B$28*A120))*EXP(-$B$29*A120)</f>
        <v>3.0392858180375754E-2</v>
      </c>
      <c r="H120">
        <f t="shared" si="19"/>
        <v>16.25</v>
      </c>
      <c r="I120" s="25">
        <f t="shared" ref="I120:I127" si="25">+(1-EXP(-$I$28*H120))*EXP(-$I$29*H120)</f>
        <v>8.277821702894839E-3</v>
      </c>
      <c r="N120">
        <f t="shared" si="20"/>
        <v>16.25</v>
      </c>
      <c r="O120" s="25">
        <f t="shared" ref="O120:O127" si="26">+(1-EXP(-$O$28*N120))*EXP(-$O$29*N120)</f>
        <v>4.0191117285001111E-2</v>
      </c>
      <c r="T120">
        <f t="shared" si="21"/>
        <v>16.25</v>
      </c>
      <c r="U120" s="25">
        <f t="shared" ref="U120:U127" si="27">+(1-EXP(-$U$28*T120))*EXP(-$U$29*T120)</f>
        <v>1.1552971774652883E-3</v>
      </c>
      <c r="Z120">
        <f t="shared" si="22"/>
        <v>16.25</v>
      </c>
      <c r="AA120" s="25">
        <f t="shared" ref="AA120:AA127" si="28">+(1-EXP(-$AA$28*Z120))*EXP(-$AA$29*Z120)</f>
        <v>6.5381085544827114E-3</v>
      </c>
      <c r="AF120">
        <f t="shared" si="23"/>
        <v>16.25</v>
      </c>
      <c r="AG120" s="25">
        <f t="shared" ref="AG120:AG127" si="29">+(1-EXP(-$AG$28*AF120))*EXP(-$AG$29*AF120)</f>
        <v>8.4596176768703707E-5</v>
      </c>
    </row>
    <row r="121" spans="1:33" x14ac:dyDescent="0.2">
      <c r="A121">
        <f t="shared" ref="A121:A127" si="30">+A120+0.25</f>
        <v>16.5</v>
      </c>
      <c r="B121" s="25">
        <f t="shared" si="24"/>
        <v>2.8802690304360921E-2</v>
      </c>
      <c r="H121">
        <f t="shared" ref="H121:H127" si="31">+H120+0.25</f>
        <v>16.5</v>
      </c>
      <c r="I121" s="25">
        <f t="shared" si="25"/>
        <v>7.6900075951609964E-3</v>
      </c>
      <c r="N121">
        <f t="shared" ref="N121:N127" si="32">+N120+0.25</f>
        <v>16.5</v>
      </c>
      <c r="O121" s="25">
        <f t="shared" si="26"/>
        <v>3.8252089002033494E-2</v>
      </c>
      <c r="T121">
        <f t="shared" ref="T121:T127" si="33">+T120+0.25</f>
        <v>16.5</v>
      </c>
      <c r="U121" s="25">
        <f t="shared" si="27"/>
        <v>1.0411286192080597E-3</v>
      </c>
      <c r="Z121">
        <f t="shared" ref="Z121:Z127" si="34">+Z120+0.25</f>
        <v>16.5</v>
      </c>
      <c r="AA121" s="25">
        <f t="shared" si="28"/>
        <v>6.0512305290882258E-3</v>
      </c>
      <c r="AF121">
        <f t="shared" ref="AF121:AF127" si="35">+AF120+0.25</f>
        <v>16.5</v>
      </c>
      <c r="AG121" s="25">
        <f t="shared" si="29"/>
        <v>7.323093741600184E-5</v>
      </c>
    </row>
    <row r="122" spans="1:33" x14ac:dyDescent="0.2">
      <c r="A122">
        <f t="shared" si="30"/>
        <v>16.75</v>
      </c>
      <c r="B122" s="25">
        <f t="shared" si="24"/>
        <v>2.7295692860307069E-2</v>
      </c>
      <c r="H122">
        <f t="shared" si="31"/>
        <v>16.75</v>
      </c>
      <c r="I122" s="25">
        <f t="shared" si="25"/>
        <v>7.1438712149452851E-3</v>
      </c>
      <c r="N122">
        <f t="shared" si="32"/>
        <v>16.75</v>
      </c>
      <c r="O122" s="25">
        <f t="shared" si="26"/>
        <v>3.6406609516315927E-2</v>
      </c>
      <c r="T122">
        <f t="shared" si="33"/>
        <v>16.75</v>
      </c>
      <c r="U122" s="25">
        <f t="shared" si="27"/>
        <v>9.3824240453201492E-4</v>
      </c>
      <c r="Z122">
        <f t="shared" si="34"/>
        <v>16.75</v>
      </c>
      <c r="AA122" s="25">
        <f t="shared" si="28"/>
        <v>5.600609199286454E-3</v>
      </c>
      <c r="AF122">
        <f t="shared" si="35"/>
        <v>16.75</v>
      </c>
      <c r="AG122" s="25">
        <f t="shared" si="29"/>
        <v>6.3392583443680419E-5</v>
      </c>
    </row>
    <row r="123" spans="1:33" x14ac:dyDescent="0.2">
      <c r="A123">
        <f t="shared" si="30"/>
        <v>17</v>
      </c>
      <c r="B123" s="25">
        <f t="shared" si="24"/>
        <v>2.5867520971603594E-2</v>
      </c>
      <c r="H123">
        <f t="shared" si="31"/>
        <v>17</v>
      </c>
      <c r="I123" s="25">
        <f t="shared" si="25"/>
        <v>6.6364680966361856E-3</v>
      </c>
      <c r="N123">
        <f t="shared" si="32"/>
        <v>17</v>
      </c>
      <c r="O123" s="25">
        <f t="shared" si="26"/>
        <v>3.4650165547901061E-2</v>
      </c>
      <c r="T123">
        <f t="shared" si="33"/>
        <v>17</v>
      </c>
      <c r="U123" s="25">
        <f t="shared" si="27"/>
        <v>8.4552359182251714E-4</v>
      </c>
      <c r="Z123">
        <f t="shared" si="34"/>
        <v>17</v>
      </c>
      <c r="AA123" s="25">
        <f t="shared" si="28"/>
        <v>5.1835446116871506E-3</v>
      </c>
      <c r="AF123">
        <f t="shared" si="35"/>
        <v>17</v>
      </c>
      <c r="AG123" s="25">
        <f t="shared" si="29"/>
        <v>5.4875982439436314E-5</v>
      </c>
    </row>
    <row r="124" spans="1:33" x14ac:dyDescent="0.2">
      <c r="A124">
        <f t="shared" si="30"/>
        <v>17.25</v>
      </c>
      <c r="B124" s="25">
        <f t="shared" si="24"/>
        <v>2.4514055777210601E-2</v>
      </c>
      <c r="H124">
        <f t="shared" si="31"/>
        <v>17.25</v>
      </c>
      <c r="I124" s="25">
        <f t="shared" si="25"/>
        <v>6.1650600187841244E-3</v>
      </c>
      <c r="N124">
        <f t="shared" si="32"/>
        <v>17.25</v>
      </c>
      <c r="O124" s="25">
        <f t="shared" si="26"/>
        <v>3.2978461560911783E-2</v>
      </c>
      <c r="T124">
        <f t="shared" si="33"/>
        <v>17.25</v>
      </c>
      <c r="U124" s="25">
        <f t="shared" si="27"/>
        <v>7.6196742001342454E-4</v>
      </c>
      <c r="Z124">
        <f t="shared" si="34"/>
        <v>17.25</v>
      </c>
      <c r="AA124" s="25">
        <f t="shared" si="28"/>
        <v>4.7975378722682847E-3</v>
      </c>
      <c r="AF124">
        <f t="shared" si="35"/>
        <v>17.25</v>
      </c>
      <c r="AG124" s="25">
        <f t="shared" si="29"/>
        <v>4.750356090738452E-5</v>
      </c>
    </row>
    <row r="125" spans="1:33" x14ac:dyDescent="0.2">
      <c r="A125">
        <f t="shared" si="30"/>
        <v>17.5</v>
      </c>
      <c r="B125" s="25">
        <f t="shared" si="24"/>
        <v>2.3231392854026631E-2</v>
      </c>
      <c r="H125">
        <f t="shared" si="31"/>
        <v>17.5</v>
      </c>
      <c r="I125" s="25">
        <f t="shared" si="25"/>
        <v>5.7271008568177484E-3</v>
      </c>
      <c r="N125">
        <f t="shared" si="32"/>
        <v>17.5</v>
      </c>
      <c r="O125" s="25">
        <f t="shared" si="26"/>
        <v>3.1387409258436166E-2</v>
      </c>
      <c r="T125">
        <f t="shared" si="33"/>
        <v>17.5</v>
      </c>
      <c r="U125" s="25">
        <f t="shared" si="27"/>
        <v>6.8666842034584633E-4</v>
      </c>
      <c r="Z125">
        <f t="shared" si="34"/>
        <v>17.5</v>
      </c>
      <c r="AA125" s="25">
        <f t="shared" si="28"/>
        <v>4.4402761739436572E-3</v>
      </c>
      <c r="AF125">
        <f t="shared" si="35"/>
        <v>17.5</v>
      </c>
      <c r="AG125" s="25">
        <f t="shared" si="29"/>
        <v>4.1121601811358229E-5</v>
      </c>
    </row>
    <row r="126" spans="1:33" x14ac:dyDescent="0.2">
      <c r="A126">
        <f t="shared" si="30"/>
        <v>17.75</v>
      </c>
      <c r="B126" s="25">
        <f t="shared" si="24"/>
        <v>2.2015831198760327E-2</v>
      </c>
      <c r="H126">
        <f t="shared" si="31"/>
        <v>17.75</v>
      </c>
      <c r="I126" s="25">
        <f t="shared" si="25"/>
        <v>5.3202233554585721E-3</v>
      </c>
      <c r="N126">
        <f t="shared" si="32"/>
        <v>17.75</v>
      </c>
      <c r="O126" s="25">
        <f t="shared" si="26"/>
        <v>2.9873117584243273E-2</v>
      </c>
      <c r="T126">
        <f t="shared" si="33"/>
        <v>17.75</v>
      </c>
      <c r="U126" s="25">
        <f t="shared" si="27"/>
        <v>6.188106041226187E-4</v>
      </c>
      <c r="Z126">
        <f t="shared" si="34"/>
        <v>17.75</v>
      </c>
      <c r="AA126" s="25">
        <f t="shared" si="28"/>
        <v>4.1096189390934295E-3</v>
      </c>
      <c r="AF126">
        <f t="shared" si="35"/>
        <v>17.75</v>
      </c>
      <c r="AG126" s="25">
        <f t="shared" si="29"/>
        <v>3.5597039532020356E-5</v>
      </c>
    </row>
    <row r="127" spans="1:33" x14ac:dyDescent="0.2">
      <c r="A127">
        <f t="shared" si="30"/>
        <v>18</v>
      </c>
      <c r="B127" s="25">
        <f t="shared" si="24"/>
        <v>2.0863862748640858E-2</v>
      </c>
      <c r="H127">
        <f t="shared" si="31"/>
        <v>18</v>
      </c>
      <c r="I127" s="25">
        <f t="shared" si="25"/>
        <v>4.9422267698346701E-3</v>
      </c>
      <c r="N127">
        <f t="shared" si="32"/>
        <v>18</v>
      </c>
      <c r="O127" s="25">
        <f t="shared" si="26"/>
        <v>2.843188320686799E-2</v>
      </c>
      <c r="T127">
        <f t="shared" si="33"/>
        <v>18</v>
      </c>
      <c r="U127" s="25">
        <f t="shared" si="27"/>
        <v>5.5765862012663423E-4</v>
      </c>
      <c r="Z127">
        <f t="shared" si="34"/>
        <v>18</v>
      </c>
      <c r="AA127" s="25">
        <f t="shared" si="28"/>
        <v>3.8035849940287287E-3</v>
      </c>
      <c r="AF127">
        <f t="shared" si="35"/>
        <v>18</v>
      </c>
      <c r="AG127" s="25">
        <f t="shared" si="29"/>
        <v>3.0814685411749201E-5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HE18-10 10%Feuchte</vt:lpstr>
      <vt:lpstr>HE18-13 5%Feuchte</vt:lpstr>
      <vt:lpstr>Modellierung 2stufige Kinet</vt:lpstr>
      <vt:lpstr># Kinetik Cy-Abbau</vt:lpstr>
      <vt:lpstr># Backup Kinetik</vt:lpstr>
      <vt:lpstr>'HE18-10 10%Feuchte'!Druckbereich</vt:lpstr>
      <vt:lpstr>'HE18-13 5%Feuchte'!Druckbereich</vt:lpstr>
    </vt:vector>
  </TitlesOfParts>
  <Company>AlzChem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Guethner, Thomas</dc:creator>
  <cp:lastModifiedBy>Michael Klein</cp:lastModifiedBy>
  <cp:lastPrinted>2018-03-12T13:57:07Z</cp:lastPrinted>
  <dcterms:created xsi:type="dcterms:W3CDTF">2018-03-12T12:38:32Z</dcterms:created>
  <dcterms:modified xsi:type="dcterms:W3CDTF">2018-04-24T11:31:15Z</dcterms:modified>
</cp:coreProperties>
</file>